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AppData\Local\Temp\BNZ.676ccc2a4226b6be\"/>
    </mc:Choice>
  </mc:AlternateContent>
  <bookViews>
    <workbookView xWindow="0" yWindow="0" windowWidth="28710" windowHeight="13005" tabRatio="958" firstSheet="1" activeTab="8"/>
  </bookViews>
  <sheets>
    <sheet name="Define" sheetId="1" state="hidden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  <sheet name="表7" sheetId="8" r:id="rId8"/>
    <sheet name="表8" sheetId="9" r:id="rId9"/>
    <sheet name="表9" sheetId="10" r:id="rId10"/>
  </sheets>
  <externalReferences>
    <externalReference r:id="rId11"/>
  </externalReferences>
  <definedNames>
    <definedName name="_a999923423" localSheetId="2">#REF!</definedName>
    <definedName name="_a999923423" localSheetId="5">#REF!</definedName>
    <definedName name="_a999923423" localSheetId="8">#REF!</definedName>
    <definedName name="_a999923423" localSheetId="9">#REF!</definedName>
    <definedName name="_a999923423">#REF!</definedName>
    <definedName name="_a9999323" localSheetId="2">#REF!</definedName>
    <definedName name="_a9999323" localSheetId="5">#REF!</definedName>
    <definedName name="_a9999323" localSheetId="8">#REF!</definedName>
    <definedName name="_a9999323" localSheetId="9">#REF!</definedName>
    <definedName name="_a9999323">#REF!</definedName>
    <definedName name="_a999942323" localSheetId="2">#REF!</definedName>
    <definedName name="_a999942323" localSheetId="5">#REF!</definedName>
    <definedName name="_a999942323" localSheetId="8">#REF!</definedName>
    <definedName name="_a999942323" localSheetId="9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7">#REF!</definedName>
    <definedName name="_a99999" localSheetId="8">#REF!</definedName>
    <definedName name="_a99999" localSheetId="9">#REF!</definedName>
    <definedName name="_a99999">#REF!</definedName>
    <definedName name="_a999991" localSheetId="9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xlnm._FilterDatabase" localSheetId="4" hidden="1">表4!$A$3:$C$4</definedName>
    <definedName name="_xlnm._FilterDatabase" localSheetId="7" hidden="1">表7!$A$3:$AA$7</definedName>
    <definedName name="_xlnm._FilterDatabase" localSheetId="9" hidden="1">表9!$A$3:$AA$7</definedName>
    <definedName name="_Order1" hidden="1">255</definedName>
    <definedName name="_Order2" hidden="1">255</definedName>
    <definedName name="_xlnm.Database" localSheetId="7" hidden="1">#REF!</definedName>
    <definedName name="_xlnm.Database" localSheetId="8" hidden="1">#REF!</definedName>
    <definedName name="_xlnm.Database" localSheetId="9" hidden="1">#REF!</definedName>
    <definedName name="_xlnm.Database" hidden="1">#REF!</definedName>
    <definedName name="_xlnm.Print_Area" localSheetId="1">表1!$A$1:$D$38</definedName>
    <definedName name="_xlnm.Print_Area" localSheetId="2">表2!$A$1:$B$31</definedName>
    <definedName name="_xlnm.Print_Area" localSheetId="4">表4!$A$1:$C$204</definedName>
    <definedName name="_xlnm.Print_Area" localSheetId="5">表5!$A$1:$C$46</definedName>
    <definedName name="_xlnm.Print_Area" localSheetId="7">表7!$A$1:$C$27</definedName>
    <definedName name="_xlnm.Print_Area" localSheetId="8">表8!$A$1:$C$15</definedName>
    <definedName name="_xlnm.Print_Area" localSheetId="9">表9!$A:$C</definedName>
    <definedName name="_xlnm.Print_Titles" localSheetId="4">表4!$1:$3</definedName>
    <definedName name="_xlnm.Print_Titles" localSheetId="5">表5!$1:$3</definedName>
    <definedName name="_xlnm.Print_Titles" localSheetId="7">表7!$3:$3</definedName>
    <definedName name="_xlnm.Print_Titles" localSheetId="8">表8!$3:4</definedName>
    <definedName name="_xlnm.Print_Titles" localSheetId="9">表9!$3:4</definedName>
    <definedName name="wrn.月报打印." localSheetId="1" hidden="1">{#N/A,#N/A,FALSE,"p9";#N/A,#N/A,FALSE,"p1";#N/A,#N/A,FALSE,"p2";#N/A,#N/A,FALSE,"p3";#N/A,#N/A,FALSE,"p4";#N/A,#N/A,FALSE,"p5";#N/A,#N/A,FALSE,"p6";#N/A,#N/A,FALSE,"p7";#N/A,#N/A,FALSE,"p8"}</definedName>
    <definedName name="wrn.月报打印." localSheetId="2" hidden="1">{#N/A,#N/A,FALSE,"p9";#N/A,#N/A,FALSE,"p1";#N/A,#N/A,FALSE,"p2";#N/A,#N/A,FALSE,"p3";#N/A,#N/A,FALSE,"p4";#N/A,#N/A,FALSE,"p5";#N/A,#N/A,FALSE,"p6";#N/A,#N/A,FALSE,"p7";#N/A,#N/A,FALSE,"p8"}</definedName>
    <definedName name="wrn.月报打印." localSheetId="4" hidden="1">{#N/A,#N/A,FALSE,"p9";#N/A,#N/A,FALSE,"p1";#N/A,#N/A,FALSE,"p2";#N/A,#N/A,FALSE,"p3";#N/A,#N/A,FALSE,"p4";#N/A,#N/A,FALSE,"p5";#N/A,#N/A,FALSE,"p6";#N/A,#N/A,FALSE,"p7";#N/A,#N/A,FALSE,"p8"}</definedName>
    <definedName name="wrn.月报打印." localSheetId="5" hidden="1">{#N/A,#N/A,FALSE,"p9";#N/A,#N/A,FALSE,"p1";#N/A,#N/A,FALSE,"p2";#N/A,#N/A,FALSE,"p3";#N/A,#N/A,FALSE,"p4";#N/A,#N/A,FALSE,"p5";#N/A,#N/A,FALSE,"p6";#N/A,#N/A,FALSE,"p7";#N/A,#N/A,FALSE,"p8"}</definedName>
    <definedName name="wrn.月报打印." localSheetId="7" hidden="1">{#N/A,#N/A,FALSE,"p9";#N/A,#N/A,FALSE,"p1";#N/A,#N/A,FALSE,"p2";#N/A,#N/A,FALSE,"p3";#N/A,#N/A,FALSE,"p4";#N/A,#N/A,FALSE,"p5";#N/A,#N/A,FALSE,"p6";#N/A,#N/A,FALSE,"p7";#N/A,#N/A,FALSE,"p8"}</definedName>
    <definedName name="wrn.月报打印." localSheetId="8" hidden="1">{#N/A,#N/A,FALSE,"p9";#N/A,#N/A,FALSE,"p1";#N/A,#N/A,FALSE,"p2";#N/A,#N/A,FALSE,"p3";#N/A,#N/A,FALSE,"p4";#N/A,#N/A,FALSE,"p5";#N/A,#N/A,FALSE,"p6";#N/A,#N/A,FALSE,"p7";#N/A,#N/A,FALSE,"p8"}</definedName>
    <definedName name="wrn.月报打印." localSheetId="9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2">#REF!</definedName>
    <definedName name="地区名称" localSheetId="4">#REF!</definedName>
    <definedName name="地区名称" localSheetId="7">#REF!</definedName>
    <definedName name="地区名称" localSheetId="8">#REF!</definedName>
    <definedName name="地区名称" localSheetId="9">#REF!</definedName>
    <definedName name="地区名称">#REF!</definedName>
    <definedName name="地区名称1" localSheetId="8">#REF!</definedName>
    <definedName name="地区名称1" localSheetId="9">#REF!</definedName>
    <definedName name="地区名称1">#REF!</definedName>
    <definedName name="地区名称10">#REF!</definedName>
    <definedName name="地区名称2" localSheetId="8">#REF!</definedName>
    <definedName name="地区名称2" localSheetId="9">#REF!</definedName>
    <definedName name="地区名称2">#REF!</definedName>
    <definedName name="地区名称3" localSheetId="9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localSheetId="1" hidden="1">{#N/A,#N/A,FALSE,"p9";#N/A,#N/A,FALSE,"p1";#N/A,#N/A,FALSE,"p2";#N/A,#N/A,FALSE,"p3";#N/A,#N/A,FALSE,"p4";#N/A,#N/A,FALSE,"p5";#N/A,#N/A,FALSE,"p6";#N/A,#N/A,FALSE,"p7";#N/A,#N/A,FALSE,"p8"}</definedName>
    <definedName name="基金" localSheetId="2" hidden="1">{#N/A,#N/A,FALSE,"p9";#N/A,#N/A,FALSE,"p1";#N/A,#N/A,FALSE,"p2";#N/A,#N/A,FALSE,"p3";#N/A,#N/A,FALSE,"p4";#N/A,#N/A,FALSE,"p5";#N/A,#N/A,FALSE,"p6";#N/A,#N/A,FALSE,"p7";#N/A,#N/A,FALSE,"p8"}</definedName>
    <definedName name="基金" localSheetId="4" hidden="1">{#N/A,#N/A,FALSE,"p9";#N/A,#N/A,FALSE,"p1";#N/A,#N/A,FALSE,"p2";#N/A,#N/A,FALSE,"p3";#N/A,#N/A,FALSE,"p4";#N/A,#N/A,FALSE,"p5";#N/A,#N/A,FALSE,"p6";#N/A,#N/A,FALSE,"p7";#N/A,#N/A,FALSE,"p8"}</definedName>
    <definedName name="基金" localSheetId="5" hidden="1">{#N/A,#N/A,FALSE,"p9";#N/A,#N/A,FALSE,"p1";#N/A,#N/A,FALSE,"p2";#N/A,#N/A,FALSE,"p3";#N/A,#N/A,FALSE,"p4";#N/A,#N/A,FALSE,"p5";#N/A,#N/A,FALSE,"p6";#N/A,#N/A,FALSE,"p7";#N/A,#N/A,FALSE,"p8"}</definedName>
    <definedName name="基金" localSheetId="7" hidden="1">{#N/A,#N/A,FALSE,"p9";#N/A,#N/A,FALSE,"p1";#N/A,#N/A,FALSE,"p2";#N/A,#N/A,FALSE,"p3";#N/A,#N/A,FALSE,"p4";#N/A,#N/A,FALSE,"p5";#N/A,#N/A,FALSE,"p6";#N/A,#N/A,FALSE,"p7";#N/A,#N/A,FALSE,"p8"}</definedName>
    <definedName name="基金" localSheetId="8" hidden="1">{#N/A,#N/A,FALSE,"p9";#N/A,#N/A,FALSE,"p1";#N/A,#N/A,FALSE,"p2";#N/A,#N/A,FALSE,"p3";#N/A,#N/A,FALSE,"p4";#N/A,#N/A,FALSE,"p5";#N/A,#N/A,FALSE,"p6";#N/A,#N/A,FALSE,"p7";#N/A,#N/A,FALSE,"p8"}</definedName>
    <definedName name="基金" localSheetId="9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1" hidden="1">{#N/A,#N/A,FALSE,"p9";#N/A,#N/A,FALSE,"p1";#N/A,#N/A,FALSE,"p2";#N/A,#N/A,FALSE,"p3";#N/A,#N/A,FALSE,"p4";#N/A,#N/A,FALSE,"p5";#N/A,#N/A,FALSE,"p6";#N/A,#N/A,FALSE,"p7";#N/A,#N/A,FALSE,"p8"}</definedName>
    <definedName name="计划1" localSheetId="2" hidden="1">{#N/A,#N/A,FALSE,"p9";#N/A,#N/A,FALSE,"p1";#N/A,#N/A,FALSE,"p2";#N/A,#N/A,FALSE,"p3";#N/A,#N/A,FALSE,"p4";#N/A,#N/A,FALSE,"p5";#N/A,#N/A,FALSE,"p6";#N/A,#N/A,FALSE,"p7";#N/A,#N/A,FALSE,"p8"}</definedName>
    <definedName name="计划1" localSheetId="4" hidden="1">{#N/A,#N/A,FALSE,"p9";#N/A,#N/A,FALSE,"p1";#N/A,#N/A,FALSE,"p2";#N/A,#N/A,FALSE,"p3";#N/A,#N/A,FALSE,"p4";#N/A,#N/A,FALSE,"p5";#N/A,#N/A,FALSE,"p6";#N/A,#N/A,FALSE,"p7";#N/A,#N/A,FALSE,"p8"}</definedName>
    <definedName name="计划1" localSheetId="5" hidden="1">{#N/A,#N/A,FALSE,"p9";#N/A,#N/A,FALSE,"p1";#N/A,#N/A,FALSE,"p2";#N/A,#N/A,FALSE,"p3";#N/A,#N/A,FALSE,"p4";#N/A,#N/A,FALSE,"p5";#N/A,#N/A,FALSE,"p6";#N/A,#N/A,FALSE,"p7";#N/A,#N/A,FALSE,"p8"}</definedName>
    <definedName name="计划1" localSheetId="7" hidden="1">{#N/A,#N/A,FALSE,"p9";#N/A,#N/A,FALSE,"p1";#N/A,#N/A,FALSE,"p2";#N/A,#N/A,FALSE,"p3";#N/A,#N/A,FALSE,"p4";#N/A,#N/A,FALSE,"p5";#N/A,#N/A,FALSE,"p6";#N/A,#N/A,FALSE,"p7";#N/A,#N/A,FALSE,"p8"}</definedName>
    <definedName name="计划1" localSheetId="8" hidden="1">{#N/A,#N/A,FALSE,"p9";#N/A,#N/A,FALSE,"p1";#N/A,#N/A,FALSE,"p2";#N/A,#N/A,FALSE,"p3";#N/A,#N/A,FALSE,"p4";#N/A,#N/A,FALSE,"p5";#N/A,#N/A,FALSE,"p6";#N/A,#N/A,FALSE,"p7";#N/A,#N/A,FALSE,"p8"}</definedName>
    <definedName name="计划1" localSheetId="9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localSheetId="1" hidden="1">{#N/A,#N/A,FALSE,"p9";#N/A,#N/A,FALSE,"p1";#N/A,#N/A,FALSE,"p2";#N/A,#N/A,FALSE,"p3";#N/A,#N/A,FALSE,"p4";#N/A,#N/A,FALSE,"p5";#N/A,#N/A,FALSE,"p6";#N/A,#N/A,FALSE,"p7";#N/A,#N/A,FALSE,"p8"}</definedName>
    <definedName name="计划2" localSheetId="2" hidden="1">{#N/A,#N/A,FALSE,"p9";#N/A,#N/A,FALSE,"p1";#N/A,#N/A,FALSE,"p2";#N/A,#N/A,FALSE,"p3";#N/A,#N/A,FALSE,"p4";#N/A,#N/A,FALSE,"p5";#N/A,#N/A,FALSE,"p6";#N/A,#N/A,FALSE,"p7";#N/A,#N/A,FALSE,"p8"}</definedName>
    <definedName name="计划2" localSheetId="4" hidden="1">{#N/A,#N/A,FALSE,"p9";#N/A,#N/A,FALSE,"p1";#N/A,#N/A,FALSE,"p2";#N/A,#N/A,FALSE,"p3";#N/A,#N/A,FALSE,"p4";#N/A,#N/A,FALSE,"p5";#N/A,#N/A,FALSE,"p6";#N/A,#N/A,FALSE,"p7";#N/A,#N/A,FALSE,"p8"}</definedName>
    <definedName name="计划2" localSheetId="5" hidden="1">{#N/A,#N/A,FALSE,"p9";#N/A,#N/A,FALSE,"p1";#N/A,#N/A,FALSE,"p2";#N/A,#N/A,FALSE,"p3";#N/A,#N/A,FALSE,"p4";#N/A,#N/A,FALSE,"p5";#N/A,#N/A,FALSE,"p6";#N/A,#N/A,FALSE,"p7";#N/A,#N/A,FALSE,"p8"}</definedName>
    <definedName name="计划2" localSheetId="7" hidden="1">{#N/A,#N/A,FALSE,"p9";#N/A,#N/A,FALSE,"p1";#N/A,#N/A,FALSE,"p2";#N/A,#N/A,FALSE,"p3";#N/A,#N/A,FALSE,"p4";#N/A,#N/A,FALSE,"p5";#N/A,#N/A,FALSE,"p6";#N/A,#N/A,FALSE,"p7";#N/A,#N/A,FALSE,"p8"}</definedName>
    <definedName name="计划2" localSheetId="8" hidden="1">{#N/A,#N/A,FALSE,"p9";#N/A,#N/A,FALSE,"p1";#N/A,#N/A,FALSE,"p2";#N/A,#N/A,FALSE,"p3";#N/A,#N/A,FALSE,"p4";#N/A,#N/A,FALSE,"p5";#N/A,#N/A,FALSE,"p6";#N/A,#N/A,FALSE,"p7";#N/A,#N/A,FALSE,"p8"}</definedName>
    <definedName name="计划2" localSheetId="9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62913"/>
</workbook>
</file>

<file path=xl/calcChain.xml><?xml version="1.0" encoding="utf-8"?>
<calcChain xmlns="http://schemas.openxmlformats.org/spreadsheetml/2006/main">
  <c r="Y14" i="10" l="1"/>
  <c r="X14" i="10"/>
  <c r="Y13" i="10"/>
  <c r="Y12" i="10"/>
  <c r="P12" i="10"/>
  <c r="J12" i="10"/>
  <c r="C12" i="10"/>
  <c r="K12" i="10" s="1"/>
  <c r="Y11" i="10"/>
  <c r="P11" i="10"/>
  <c r="J11" i="10"/>
  <c r="Y10" i="10"/>
  <c r="P10" i="10"/>
  <c r="J10" i="10"/>
  <c r="Y9" i="10"/>
  <c r="X9" i="10"/>
  <c r="Q9" i="10"/>
  <c r="P9" i="10"/>
  <c r="K9" i="10"/>
  <c r="J9" i="10"/>
  <c r="Y8" i="10"/>
  <c r="X8" i="10"/>
  <c r="Q8" i="10"/>
  <c r="P8" i="10"/>
  <c r="K8" i="10"/>
  <c r="J8" i="10"/>
  <c r="Y7" i="10"/>
  <c r="X7" i="10"/>
  <c r="Q7" i="10"/>
  <c r="P7" i="10"/>
  <c r="K7" i="10"/>
  <c r="J7" i="10"/>
  <c r="Y6" i="10"/>
  <c r="X6" i="10"/>
  <c r="Q6" i="10"/>
  <c r="P6" i="10"/>
  <c r="K6" i="10"/>
  <c r="J6" i="10"/>
  <c r="Y5" i="10"/>
  <c r="X5" i="10"/>
  <c r="P5" i="10"/>
  <c r="K5" i="10"/>
  <c r="J5" i="10"/>
  <c r="C5" i="10"/>
  <c r="Q5" i="10" s="1"/>
  <c r="Y4" i="10"/>
  <c r="X4" i="10"/>
  <c r="Q4" i="10"/>
  <c r="P4" i="10"/>
  <c r="J4" i="10"/>
  <c r="F4" i="10"/>
  <c r="C4" i="10"/>
  <c r="C5" i="9"/>
  <c r="C4" i="9"/>
  <c r="C15" i="9" s="1"/>
  <c r="Y30" i="8"/>
  <c r="X30" i="8"/>
  <c r="Y29" i="8"/>
  <c r="X29" i="8"/>
  <c r="Y28" i="8"/>
  <c r="X28" i="8"/>
  <c r="X27" i="8"/>
  <c r="W27" i="8"/>
  <c r="O27" i="8"/>
  <c r="N27" i="8"/>
  <c r="M27" i="8"/>
  <c r="I27" i="8"/>
  <c r="H27" i="8"/>
  <c r="G27" i="8"/>
  <c r="C25" i="8"/>
  <c r="C24" i="8" s="1"/>
  <c r="C22" i="8"/>
  <c r="C21" i="8"/>
  <c r="C19" i="8"/>
  <c r="C18" i="8" s="1"/>
  <c r="C15" i="8"/>
  <c r="Y10" i="8"/>
  <c r="X10" i="8"/>
  <c r="Q10" i="8"/>
  <c r="P10" i="8"/>
  <c r="K10" i="8"/>
  <c r="J10" i="8"/>
  <c r="Y9" i="8"/>
  <c r="P9" i="8"/>
  <c r="J9" i="8"/>
  <c r="C9" i="8"/>
  <c r="K9" i="8" s="1"/>
  <c r="Y8" i="8"/>
  <c r="P8" i="8"/>
  <c r="K8" i="8"/>
  <c r="J8" i="8"/>
  <c r="F8" i="8"/>
  <c r="C8" i="8"/>
  <c r="X8" i="8" s="1"/>
  <c r="Y6" i="8"/>
  <c r="X6" i="8"/>
  <c r="Q6" i="8"/>
  <c r="P6" i="8"/>
  <c r="K6" i="8"/>
  <c r="J6" i="8"/>
  <c r="Y5" i="8"/>
  <c r="P5" i="8"/>
  <c r="J5" i="8"/>
  <c r="C5" i="8"/>
  <c r="Q5" i="8" s="1"/>
  <c r="Y4" i="8"/>
  <c r="P4" i="8"/>
  <c r="J4" i="8"/>
  <c r="F4" i="8"/>
  <c r="C4" i="8"/>
  <c r="K4" i="8" s="1"/>
  <c r="H19" i="7"/>
  <c r="G19" i="7"/>
  <c r="F19" i="7"/>
  <c r="E19" i="7"/>
  <c r="B19" i="7"/>
  <c r="E18" i="7"/>
  <c r="D18" i="7"/>
  <c r="E17" i="7"/>
  <c r="D17" i="7" s="1"/>
  <c r="E16" i="7"/>
  <c r="D16" i="7"/>
  <c r="E15" i="7"/>
  <c r="D15" i="7" s="1"/>
  <c r="E14" i="7"/>
  <c r="D14" i="7"/>
  <c r="E13" i="7"/>
  <c r="D13" i="7" s="1"/>
  <c r="E12" i="7"/>
  <c r="D12" i="7"/>
  <c r="E11" i="7"/>
  <c r="D11" i="7" s="1"/>
  <c r="E10" i="7"/>
  <c r="D10" i="7"/>
  <c r="E9" i="7"/>
  <c r="D9" i="7" s="1"/>
  <c r="E8" i="7"/>
  <c r="D8" i="7"/>
  <c r="E7" i="7"/>
  <c r="D7" i="7" s="1"/>
  <c r="E6" i="7"/>
  <c r="D6" i="7"/>
  <c r="C42" i="6"/>
  <c r="C33" i="6"/>
  <c r="C12" i="6"/>
  <c r="C4" i="6"/>
  <c r="C46" i="6" s="1"/>
  <c r="C202" i="5"/>
  <c r="C199" i="5"/>
  <c r="C198" i="5" s="1"/>
  <c r="C196" i="5"/>
  <c r="C195" i="5"/>
  <c r="C192" i="5"/>
  <c r="C190" i="5"/>
  <c r="C189" i="5" s="1"/>
  <c r="C187" i="5"/>
  <c r="C186" i="5"/>
  <c r="C185" i="5" s="1"/>
  <c r="C183" i="5"/>
  <c r="C181" i="5"/>
  <c r="C177" i="5"/>
  <c r="C171" i="5" s="1"/>
  <c r="C168" i="5"/>
  <c r="C166" i="5"/>
  <c r="C158" i="5" s="1"/>
  <c r="C165" i="5"/>
  <c r="C159" i="5"/>
  <c r="C154" i="5"/>
  <c r="C148" i="5" s="1"/>
  <c r="C152" i="5"/>
  <c r="C149" i="5"/>
  <c r="C147" i="5"/>
  <c r="C145" i="5"/>
  <c r="C143" i="5"/>
  <c r="C140" i="5"/>
  <c r="C139" i="5"/>
  <c r="C137" i="5" s="1"/>
  <c r="C135" i="5"/>
  <c r="C134" i="5"/>
  <c r="C131" i="5"/>
  <c r="C128" i="5" s="1"/>
  <c r="C124" i="5" s="1"/>
  <c r="C126" i="5"/>
  <c r="C125" i="5"/>
  <c r="C123" i="5"/>
  <c r="C121" i="5"/>
  <c r="C119" i="5"/>
  <c r="C118" i="5"/>
  <c r="C117" i="5" s="1"/>
  <c r="C115" i="5"/>
  <c r="C114" i="5"/>
  <c r="C113" i="5"/>
  <c r="C112" i="5" s="1"/>
  <c r="C108" i="5"/>
  <c r="C107" i="5"/>
  <c r="C105" i="5"/>
  <c r="C103" i="5"/>
  <c r="C102" i="5"/>
  <c r="C101" i="5"/>
  <c r="C100" i="5"/>
  <c r="C98" i="5"/>
  <c r="C95" i="5" s="1"/>
  <c r="C93" i="5"/>
  <c r="C89" i="5"/>
  <c r="C88" i="5"/>
  <c r="C86" i="5" s="1"/>
  <c r="C83" i="5" s="1"/>
  <c r="C84" i="5"/>
  <c r="C81" i="5"/>
  <c r="C79" i="5"/>
  <c r="C75" i="5"/>
  <c r="C74" i="5"/>
  <c r="C72" i="5"/>
  <c r="C70" i="5"/>
  <c r="C66" i="5"/>
  <c r="C65" i="5"/>
  <c r="C64" i="5"/>
  <c r="C63" i="5" s="1"/>
  <c r="C62" i="5" s="1"/>
  <c r="C60" i="5"/>
  <c r="C57" i="5"/>
  <c r="C56" i="5" s="1"/>
  <c r="C55" i="5" s="1"/>
  <c r="C52" i="5"/>
  <c r="C49" i="5"/>
  <c r="C48" i="5" s="1"/>
  <c r="C46" i="5"/>
  <c r="C42" i="5"/>
  <c r="C41" i="5" s="1"/>
  <c r="C40" i="5"/>
  <c r="C39" i="5"/>
  <c r="C37" i="5"/>
  <c r="C34" i="5"/>
  <c r="C31" i="5"/>
  <c r="C28" i="5"/>
  <c r="C27" i="5"/>
  <c r="C25" i="5" s="1"/>
  <c r="C23" i="5"/>
  <c r="C20" i="5"/>
  <c r="C17" i="5"/>
  <c r="C14" i="5"/>
  <c r="C11" i="5"/>
  <c r="C9" i="5"/>
  <c r="C5" i="5"/>
  <c r="X31" i="4"/>
  <c r="W31" i="4"/>
  <c r="X30" i="4"/>
  <c r="W30" i="4"/>
  <c r="X29" i="4"/>
  <c r="W29" i="4"/>
  <c r="W28" i="4"/>
  <c r="V28" i="4"/>
  <c r="N28" i="4"/>
  <c r="M28" i="4"/>
  <c r="L28" i="4"/>
  <c r="H28" i="4"/>
  <c r="G28" i="4"/>
  <c r="F28" i="4"/>
  <c r="B28" i="4"/>
  <c r="X5" i="4"/>
  <c r="W5" i="4"/>
  <c r="P5" i="4"/>
  <c r="O5" i="4"/>
  <c r="J5" i="4"/>
  <c r="I5" i="4"/>
  <c r="X4" i="4"/>
  <c r="W4" i="4"/>
  <c r="P4" i="4"/>
  <c r="O4" i="4"/>
  <c r="J4" i="4"/>
  <c r="I4" i="4"/>
  <c r="B18" i="3"/>
  <c r="B17" i="3"/>
  <c r="B4" i="3"/>
  <c r="B31" i="3" s="1"/>
  <c r="D33" i="2"/>
  <c r="D38" i="2" s="1"/>
  <c r="B13" i="2"/>
  <c r="B12" i="2" s="1"/>
  <c r="B6" i="2" s="1"/>
  <c r="B38" i="2" s="1"/>
  <c r="B7" i="2"/>
  <c r="C4" i="5" l="1"/>
  <c r="C204" i="5" s="1"/>
  <c r="D19" i="7"/>
  <c r="C170" i="5"/>
  <c r="Q4" i="8"/>
  <c r="X5" i="8"/>
  <c r="Q9" i="8"/>
  <c r="C27" i="8"/>
  <c r="C11" i="10"/>
  <c r="X12" i="10"/>
  <c r="Q12" i="10"/>
  <c r="X4" i="8"/>
  <c r="K5" i="8"/>
  <c r="Q8" i="8"/>
  <c r="X9" i="8"/>
  <c r="K4" i="10"/>
  <c r="K11" i="10" l="1"/>
  <c r="X11" i="10"/>
  <c r="C10" i="10"/>
  <c r="Q11" i="10"/>
  <c r="X10" i="10" l="1"/>
  <c r="K10" i="10"/>
  <c r="Q10" i="10"/>
  <c r="C13" i="10"/>
  <c r="X13" i="10" s="1"/>
</calcChain>
</file>

<file path=xl/sharedStrings.xml><?xml version="1.0" encoding="utf-8"?>
<sst xmlns="http://schemas.openxmlformats.org/spreadsheetml/2006/main" count="993" uniqueCount="698">
  <si>
    <t>FORMULA_DB=</t>
  </si>
  <si>
    <t>E:\日常办公\预算编制\2017年预算编制\高新区11张表3.9.XLSX</t>
  </si>
  <si>
    <t>表1</t>
  </si>
  <si>
    <t>表2</t>
  </si>
  <si>
    <t>表3</t>
  </si>
  <si>
    <t>表4</t>
  </si>
  <si>
    <t>表5</t>
  </si>
  <si>
    <t>表6</t>
  </si>
  <si>
    <t>表7</t>
  </si>
  <si>
    <t>表8</t>
  </si>
  <si>
    <t>表9</t>
  </si>
  <si>
    <t>表10</t>
  </si>
  <si>
    <t>表11</t>
  </si>
  <si>
    <t>表1  2017年高新技术产业开发区一般公共预算收支平衡表</t>
  </si>
  <si>
    <t>单位：万元</t>
  </si>
  <si>
    <t xml:space="preserve">        </t>
  </si>
  <si>
    <t>收     入</t>
  </si>
  <si>
    <t>支     出</t>
  </si>
  <si>
    <t>项    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</si>
  <si>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</si>
  <si>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</si>
  <si>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</si>
  <si>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</si>
  <si>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</si>
  <si>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</si>
  <si>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</si>
  <si>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</si>
  <si>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</si>
  <si>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</si>
  <si>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</si>
  <si>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</si>
  <si>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</si>
  <si>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</si>
  <si>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</si>
  <si>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</si>
  <si>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</si>
  <si>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</si>
  <si>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</si>
  <si>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</si>
  <si>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</si>
  <si>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</si>
  <si>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</si>
  <si>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</si>
  <si>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</si>
  <si>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</si>
  <si>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</si>
  <si>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</si>
  <si>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</si>
  <si>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</si>
  <si>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</si>
  <si>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</si>
  <si>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</si>
  <si>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</si>
  <si>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</si>
  <si>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</si>
  <si>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</si>
  <si>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（10）义务教育转移支付收入</t>
  </si>
  <si>
    <t>（10）基层公检法司转移支付支出</t>
  </si>
  <si>
    <t>（11）基本养老保险和低保等转移支付收入</t>
  </si>
  <si>
    <t>（11）义务教育等转移支付支出</t>
  </si>
  <si>
    <t>（12）新型农村合作医疗等转移支付收入</t>
  </si>
  <si>
    <t>（12）基本养老保险和低保等转移支付支出</t>
  </si>
  <si>
    <t>（13）农村综合改革转移支付资金</t>
  </si>
  <si>
    <t>（13）新型农村合作医疗等转移支付支出</t>
  </si>
  <si>
    <t>（14）产粮（油）大县奖励资金收入</t>
  </si>
  <si>
    <t xml:space="preserve"> (14)农村综合改革转移支付支出</t>
  </si>
  <si>
    <t>（15）重点生态功能区转移支付收入</t>
  </si>
  <si>
    <t>（15）产粮（油）大县奖励资金支出</t>
  </si>
  <si>
    <t>（17）固定数额补助收入</t>
  </si>
  <si>
    <t>（16）重点生态功能区转移支付支出</t>
  </si>
  <si>
    <t>（18）其他一般性转移支付收入</t>
  </si>
  <si>
    <t>（17）固定数额补助支出</t>
  </si>
  <si>
    <t>2、专项转移支付收入</t>
  </si>
  <si>
    <t>（18）其他一般性转移支付支出</t>
  </si>
  <si>
    <t>三、下级上解收入</t>
  </si>
  <si>
    <t>2、专项转移支付资金</t>
  </si>
  <si>
    <t>1、体制上解收入</t>
  </si>
  <si>
    <t>三、上解上级支出</t>
  </si>
  <si>
    <t>2、专项上解收入</t>
  </si>
  <si>
    <t>1、体制上解支出</t>
  </si>
  <si>
    <t>四、调入预算稳定调解基金</t>
  </si>
  <si>
    <t>2、专项上解支出</t>
  </si>
  <si>
    <t>五、调入资金</t>
  </si>
  <si>
    <t>六、上年结余收入</t>
  </si>
  <si>
    <t>收入总计</t>
  </si>
  <si>
    <t>支出总计</t>
  </si>
  <si>
    <t>表2  2017年高新技术产业开发区一般公共预算收入表</t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</si>
  <si>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</si>
  <si>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</si>
  <si>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</si>
  <si>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</si>
  <si>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</si>
  <si>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</si>
  <si>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</si>
  <si>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</si>
  <si>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</si>
  <si>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</si>
  <si>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</si>
  <si>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</si>
  <si>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</si>
  <si>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>二、非税收入</t>
  </si>
  <si>
    <t xml:space="preserve">    专项收入</t>
  </si>
  <si>
    <t xml:space="preserve">    其中：排污费收入</t>
  </si>
  <si>
    <t xml:space="preserve">          排污权出让金</t>
  </si>
  <si>
    <t xml:space="preserve">          教育费附加收入</t>
  </si>
  <si>
    <t xml:space="preserve">          探矿权、采矿权价款收入</t>
  </si>
  <si>
    <t xml:space="preserve">          地方教育附加收入</t>
  </si>
  <si>
    <t xml:space="preserve">          文化事业建设费收入</t>
  </si>
  <si>
    <t xml:space="preserve">          残疾人就业保障金收入</t>
  </si>
  <si>
    <t xml:space="preserve">          农田水利建设资金收入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</si>
  <si>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</si>
  <si>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</si>
  <si>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</si>
  <si>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</si>
  <si>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>合计</t>
  </si>
  <si>
    <t/>
  </si>
  <si>
    <t>表3  2017年高新技术产业开发区一般公共预算支出表</t>
  </si>
  <si>
    <t>科目编码</t>
  </si>
  <si>
    <t>科目（单位）名称</t>
  </si>
  <si>
    <t>一般公共服务支出</t>
  </si>
  <si>
    <t>20101</t>
  </si>
  <si>
    <t xml:space="preserve"> 人大事务款合计</t>
  </si>
  <si>
    <t>外交支出</t>
  </si>
  <si>
    <t>2010101</t>
  </si>
  <si>
    <t xml:space="preserve">  行政运行项合计</t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</si>
  <si>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</si>
  <si>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</si>
  <si>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</si>
  <si>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</si>
  <si>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</si>
  <si>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</si>
  <si>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</si>
  <si>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</si>
  <si>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</si>
  <si>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</si>
  <si>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</si>
  <si>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</si>
  <si>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</si>
  <si>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</si>
  <si>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</si>
  <si>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</si>
  <si>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</si>
  <si>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</si>
  <si>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预备费</t>
  </si>
  <si>
    <t>债务付息支出</t>
  </si>
  <si>
    <t>债务发行费用支出</t>
  </si>
  <si>
    <t>其他支出</t>
  </si>
  <si>
    <t>232</t>
  </si>
  <si>
    <r>
      <rPr>
        <sz val="9"/>
        <rFont val="宋体"/>
        <charset val="134"/>
      </rPr>
      <t>债务付息支出类合计</t>
    </r>
  </si>
  <si>
    <t>23203</t>
  </si>
  <si>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地方政府一般债务付息支出款合计</t>
    </r>
  </si>
  <si>
    <t>2320301</t>
  </si>
  <si>
    <r>
      <rPr>
        <sz val="9"/>
        <rFont val="Times New Roman"/>
        <family val="1"/>
      </rPr>
      <t xml:space="preserve">  </t>
    </r>
    <r>
      <rPr>
        <sz val="9"/>
        <rFont val="宋体"/>
        <charset val="134"/>
      </rPr>
      <t>地方政府一般债券付息支出项合计</t>
    </r>
  </si>
  <si>
    <t>表4  2017年高新技术产业开发区一般公共预算支出明细表</t>
  </si>
  <si>
    <t>科目名称</t>
  </si>
  <si>
    <t>201</t>
  </si>
  <si>
    <t>一般公共服务</t>
  </si>
  <si>
    <t>20103</t>
  </si>
  <si>
    <t>政府办公厅(室)及相关机构事务</t>
  </si>
  <si>
    <t>2010301</t>
  </si>
  <si>
    <t xml:space="preserve">  行政运行</t>
  </si>
  <si>
    <t>2010302</t>
  </si>
  <si>
    <t xml:space="preserve">  一般行政管理事务</t>
  </si>
  <si>
    <t>2010308</t>
  </si>
  <si>
    <t xml:space="preserve">  信访事务</t>
  </si>
  <si>
    <t>20104</t>
  </si>
  <si>
    <t>发展与改革事务</t>
  </si>
  <si>
    <t>2010401</t>
  </si>
  <si>
    <t>20106</t>
  </si>
  <si>
    <t>财政事务</t>
  </si>
  <si>
    <t>2010601</t>
  </si>
  <si>
    <t>2010602</t>
  </si>
  <si>
    <t>20107</t>
  </si>
  <si>
    <t>税收事务</t>
  </si>
  <si>
    <t>2010702</t>
  </si>
  <si>
    <t>2010706</t>
  </si>
  <si>
    <t xml:space="preserve">  代扣代收代征税款手续费</t>
  </si>
  <si>
    <t>20108</t>
  </si>
  <si>
    <t>审计事务</t>
  </si>
  <si>
    <t>2010802</t>
  </si>
  <si>
    <t>2010806</t>
  </si>
  <si>
    <t xml:space="preserve">  信息化建设</t>
  </si>
  <si>
    <t>20110</t>
  </si>
  <si>
    <t>人力资源事务</t>
  </si>
  <si>
    <t>2011001</t>
  </si>
  <si>
    <t>2011002</t>
  </si>
  <si>
    <t>2011006</t>
  </si>
  <si>
    <t xml:space="preserve">  军队转业干部安置</t>
  </si>
  <si>
    <t>2011008</t>
  </si>
  <si>
    <t xml:space="preserve">  引进人才费用</t>
  </si>
  <si>
    <t>20111</t>
  </si>
  <si>
    <t>纪检监察事务</t>
  </si>
  <si>
    <t>2011101</t>
  </si>
  <si>
    <t>2011102</t>
  </si>
  <si>
    <t>20113</t>
  </si>
  <si>
    <t>商贸事务</t>
  </si>
  <si>
    <t>2011301</t>
  </si>
  <si>
    <t>2011308</t>
  </si>
  <si>
    <t xml:space="preserve">  招商引资</t>
  </si>
  <si>
    <t>20115</t>
  </si>
  <si>
    <t>工商行政管理事务</t>
  </si>
  <si>
    <t>2011502</t>
  </si>
  <si>
    <t>2011504</t>
  </si>
  <si>
    <t xml:space="preserve">  工商行政管理专项</t>
  </si>
  <si>
    <t>20117</t>
  </si>
  <si>
    <t>质量技术监督与检验检疫事务</t>
  </si>
  <si>
    <t>2011702</t>
  </si>
  <si>
    <t>2011706</t>
  </si>
  <si>
    <t xml:space="preserve">  质量技术监督行政执法及业务管理</t>
  </si>
  <si>
    <t>20126</t>
  </si>
  <si>
    <t>档案事务</t>
  </si>
  <si>
    <t>2012699</t>
  </si>
  <si>
    <t xml:space="preserve">  其他档案事务支出</t>
  </si>
  <si>
    <t>20129</t>
  </si>
  <si>
    <t>群众团体事务</t>
  </si>
  <si>
    <t>2012902</t>
  </si>
  <si>
    <t>204</t>
  </si>
  <si>
    <t>20402</t>
  </si>
  <si>
    <t>公安</t>
  </si>
  <si>
    <t>2040202</t>
  </si>
  <si>
    <t>2040206</t>
  </si>
  <si>
    <t xml:space="preserve">  刑事侦查</t>
  </si>
  <si>
    <t>2040212</t>
  </si>
  <si>
    <t xml:space="preserve">  道路交通管理</t>
  </si>
  <si>
    <t>20404</t>
  </si>
  <si>
    <t>检察</t>
  </si>
  <si>
    <t>2040402</t>
  </si>
  <si>
    <t>20405</t>
  </si>
  <si>
    <t>法院</t>
  </si>
  <si>
    <t>2040502</t>
  </si>
  <si>
    <t>2040506</t>
  </si>
  <si>
    <t xml:space="preserve">  “两庭”建设</t>
  </si>
  <si>
    <t>2040599</t>
  </si>
  <si>
    <t xml:space="preserve">   其他法院支出</t>
  </si>
  <si>
    <t>20406</t>
  </si>
  <si>
    <t>司法</t>
  </si>
  <si>
    <t>2040604</t>
  </si>
  <si>
    <t xml:space="preserve">  基层司法业务</t>
  </si>
  <si>
    <t>2040610</t>
  </si>
  <si>
    <t xml:space="preserve">  社区矫正</t>
  </si>
  <si>
    <t>205</t>
  </si>
  <si>
    <t>20502</t>
  </si>
  <si>
    <t>普通教育</t>
  </si>
  <si>
    <t>2050202</t>
  </si>
  <si>
    <t xml:space="preserve">  小学教育</t>
  </si>
  <si>
    <t>2050203</t>
  </si>
  <si>
    <t xml:space="preserve">  初中教育</t>
  </si>
  <si>
    <t>2050299</t>
  </si>
  <si>
    <t xml:space="preserve">  其他普通教育支出</t>
  </si>
  <si>
    <t>20509</t>
  </si>
  <si>
    <t>教育费附加安排的支出</t>
  </si>
  <si>
    <t>2050999</t>
  </si>
  <si>
    <t xml:space="preserve">  其他教育费附加安排的支出</t>
  </si>
  <si>
    <t>206</t>
  </si>
  <si>
    <t>20601</t>
  </si>
  <si>
    <t>科学技术管理事务</t>
  </si>
  <si>
    <t>2060101</t>
  </si>
  <si>
    <t>2060102</t>
  </si>
  <si>
    <t>20604</t>
  </si>
  <si>
    <t>技术研究与开发</t>
  </si>
  <si>
    <t>2060402</t>
  </si>
  <si>
    <t xml:space="preserve">  应用技术研究与开发</t>
  </si>
  <si>
    <t>2060403</t>
  </si>
  <si>
    <t xml:space="preserve">  产业技术研究与开发</t>
  </si>
  <si>
    <t>2060404</t>
  </si>
  <si>
    <t xml:space="preserve">  科技成果转化与扩散</t>
  </si>
  <si>
    <t>20605</t>
  </si>
  <si>
    <t>科技条件与服务</t>
  </si>
  <si>
    <t>2060502</t>
  </si>
  <si>
    <t xml:space="preserve">  技术创新服务体系</t>
  </si>
  <si>
    <t>20699</t>
  </si>
  <si>
    <t>其他科学技术支出</t>
  </si>
  <si>
    <t>2069901</t>
  </si>
  <si>
    <t xml:space="preserve">  科技奖励</t>
  </si>
  <si>
    <t>207</t>
  </si>
  <si>
    <t>20701</t>
  </si>
  <si>
    <t>文化</t>
  </si>
  <si>
    <t>2070108</t>
  </si>
  <si>
    <t xml:space="preserve">  文化活动</t>
  </si>
  <si>
    <t>2070112</t>
  </si>
  <si>
    <t xml:space="preserve">  文化市场管理</t>
  </si>
  <si>
    <t>2070199</t>
  </si>
  <si>
    <t xml:space="preserve">  其他文化支出</t>
  </si>
  <si>
    <t>20704</t>
  </si>
  <si>
    <t>新闻出版广播影视</t>
  </si>
  <si>
    <t>2070406</t>
  </si>
  <si>
    <t xml:space="preserve">  电影</t>
  </si>
  <si>
    <t>20799</t>
  </si>
  <si>
    <t>其他文化体育与传媒支出</t>
  </si>
  <si>
    <t>2079999</t>
  </si>
  <si>
    <t xml:space="preserve">  其他文化体育与传媒支出</t>
  </si>
  <si>
    <t>208</t>
  </si>
  <si>
    <t>20801</t>
  </si>
  <si>
    <t>人力资源和社会保障管理事务</t>
  </si>
  <si>
    <t>2080110</t>
  </si>
  <si>
    <t xml:space="preserve">  劳动关系和维权</t>
  </si>
  <si>
    <t>20802</t>
  </si>
  <si>
    <t>民政管理事务</t>
  </si>
  <si>
    <t>2080205</t>
  </si>
  <si>
    <t xml:space="preserve">  老龄事务</t>
  </si>
  <si>
    <t>2080207</t>
  </si>
  <si>
    <t xml:space="preserve">  行政区划和地名管理</t>
  </si>
  <si>
    <t>20805</t>
  </si>
  <si>
    <t>行政事业单位离退休</t>
  </si>
  <si>
    <t>2080501</t>
  </si>
  <si>
    <t xml:space="preserve">  归口管理的行政单位离退休</t>
  </si>
  <si>
    <t>2080502</t>
  </si>
  <si>
    <t xml:space="preserve">  事业单位离退休</t>
  </si>
  <si>
    <t>2080599</t>
  </si>
  <si>
    <t xml:space="preserve">  其他行政事业单位离退休支出</t>
  </si>
  <si>
    <t>20807</t>
  </si>
  <si>
    <t>就业补助</t>
  </si>
  <si>
    <t>2080799</t>
  </si>
  <si>
    <t xml:space="preserve">  其他就业补助支出</t>
  </si>
  <si>
    <t>20808</t>
  </si>
  <si>
    <t>抚恤</t>
  </si>
  <si>
    <t>2080801</t>
  </si>
  <si>
    <t xml:space="preserve">  死亡抚恤</t>
  </si>
  <si>
    <t>2080802</t>
  </si>
  <si>
    <t xml:space="preserve">  伤残抚恤</t>
  </si>
  <si>
    <t>2080803</t>
  </si>
  <si>
    <t xml:space="preserve">  在乡复员、退伍军人生活补助</t>
  </si>
  <si>
    <t>2080805</t>
  </si>
  <si>
    <t xml:space="preserve">  义务兵优待</t>
  </si>
  <si>
    <t>2080899</t>
  </si>
  <si>
    <t xml:space="preserve">  其他优抚支出</t>
  </si>
  <si>
    <t>20809</t>
  </si>
  <si>
    <t>退役安置</t>
  </si>
  <si>
    <t>2080901</t>
  </si>
  <si>
    <t xml:space="preserve">  退役士兵安置</t>
  </si>
  <si>
    <t>2080902</t>
  </si>
  <si>
    <t xml:space="preserve">  军队移交政府的离退休人员安置</t>
  </si>
  <si>
    <t>2080903</t>
  </si>
  <si>
    <t xml:space="preserve">  军队移交政府离退休干部管理机构</t>
  </si>
  <si>
    <t>20810</t>
  </si>
  <si>
    <t>社会福利</t>
  </si>
  <si>
    <t>2081001</t>
  </si>
  <si>
    <t xml:space="preserve">  儿童福利</t>
  </si>
  <si>
    <t>2081002</t>
  </si>
  <si>
    <t xml:space="preserve">  老年福利</t>
  </si>
  <si>
    <t>20811</t>
  </si>
  <si>
    <t>残疾人事业</t>
  </si>
  <si>
    <t>2081104</t>
  </si>
  <si>
    <t xml:space="preserve">  残疾人康复</t>
  </si>
  <si>
    <t>2081105</t>
  </si>
  <si>
    <t xml:space="preserve">  残疾人就业和扶贫</t>
  </si>
  <si>
    <t>2081199</t>
  </si>
  <si>
    <t xml:space="preserve">  其他残疾人事业支出</t>
  </si>
  <si>
    <t>20819</t>
  </si>
  <si>
    <t>最低生活保障</t>
  </si>
  <si>
    <t>2081901</t>
  </si>
  <si>
    <t xml:space="preserve">  城市最低生活保障金支出</t>
  </si>
  <si>
    <t>2081902</t>
  </si>
  <si>
    <t xml:space="preserve">  农村最低生活保障金支出</t>
  </si>
  <si>
    <t>20820</t>
  </si>
  <si>
    <t>临时救助</t>
  </si>
  <si>
    <t>2082001</t>
  </si>
  <si>
    <t xml:space="preserve">  临时救助支出</t>
  </si>
  <si>
    <t>20821</t>
  </si>
  <si>
    <t>特困人员供养</t>
  </si>
  <si>
    <t>2082102</t>
  </si>
  <si>
    <t xml:space="preserve">  农村五保供养支出</t>
  </si>
  <si>
    <t>20825</t>
  </si>
  <si>
    <t>其他生活救助</t>
  </si>
  <si>
    <t>2082502</t>
  </si>
  <si>
    <t xml:space="preserve">  其他农村生活救助</t>
  </si>
  <si>
    <t>20826</t>
  </si>
  <si>
    <t>财政对基本养老保险基金的补助</t>
  </si>
  <si>
    <t>2082602</t>
  </si>
  <si>
    <t xml:space="preserve">  财政对城乡居民基本养老保险基金的补助</t>
  </si>
  <si>
    <t>20899</t>
  </si>
  <si>
    <t>其他社会保障和就业支出</t>
  </si>
  <si>
    <t>210</t>
  </si>
  <si>
    <t>21003</t>
  </si>
  <si>
    <t>基层医疗卫生机构</t>
  </si>
  <si>
    <t>2100302</t>
  </si>
  <si>
    <t xml:space="preserve">  乡镇卫生院</t>
  </si>
  <si>
    <t>3100399</t>
  </si>
  <si>
    <t xml:space="preserve">  其他基层医疗卫生机构支出</t>
  </si>
  <si>
    <t>21004</t>
  </si>
  <si>
    <t>公共卫生</t>
  </si>
  <si>
    <t>2100401</t>
  </si>
  <si>
    <t xml:space="preserve">  疾病预防控制机构</t>
  </si>
  <si>
    <t>2100402</t>
  </si>
  <si>
    <t xml:space="preserve">  卫生监督机构</t>
  </si>
  <si>
    <t>2100408</t>
  </si>
  <si>
    <t xml:space="preserve">  基本公共卫生服务</t>
  </si>
  <si>
    <t>2100409</t>
  </si>
  <si>
    <t xml:space="preserve">  重大公共卫生专项</t>
  </si>
  <si>
    <t>2100499</t>
  </si>
  <si>
    <t xml:space="preserve">  其他公共卫生支出</t>
  </si>
  <si>
    <t>21007</t>
  </si>
  <si>
    <t>计划生育事务</t>
  </si>
  <si>
    <t>2100717</t>
  </si>
  <si>
    <t xml:space="preserve">  计划生育服务</t>
  </si>
  <si>
    <t>2100799</t>
  </si>
  <si>
    <t xml:space="preserve">  其他计划生育事务支出</t>
  </si>
  <si>
    <t>21010</t>
  </si>
  <si>
    <t>食品和药品监督管理事务</t>
  </si>
  <si>
    <t xml:space="preserve">2101001 </t>
  </si>
  <si>
    <t>2101002</t>
  </si>
  <si>
    <t>21011</t>
  </si>
  <si>
    <t>行政事业单位医疗</t>
  </si>
  <si>
    <t>2101101</t>
  </si>
  <si>
    <t xml:space="preserve">  行政单位医疗</t>
  </si>
  <si>
    <t>2101102</t>
  </si>
  <si>
    <t xml:space="preserve">  事业单位医疗</t>
  </si>
  <si>
    <t>21013</t>
  </si>
  <si>
    <t>医疗救助</t>
  </si>
  <si>
    <t>2101301</t>
  </si>
  <si>
    <t xml:space="preserve">  城乡医疗救助</t>
  </si>
  <si>
    <t>21014</t>
  </si>
  <si>
    <t>优抚对象医疗</t>
  </si>
  <si>
    <t>2101401</t>
  </si>
  <si>
    <t xml:space="preserve">  优抚对象医疗补助</t>
  </si>
  <si>
    <t>21099</t>
  </si>
  <si>
    <t>其他医疗卫生与计划生育支出</t>
  </si>
  <si>
    <t>211</t>
  </si>
  <si>
    <t>21101</t>
  </si>
  <si>
    <t>环境保护管理事务</t>
  </si>
  <si>
    <t>2110101</t>
  </si>
  <si>
    <t>2010102</t>
  </si>
  <si>
    <t>21103</t>
  </si>
  <si>
    <t>污染防治</t>
  </si>
  <si>
    <t>2110301</t>
  </si>
  <si>
    <t xml:space="preserve">  大气</t>
  </si>
  <si>
    <t>21110</t>
  </si>
  <si>
    <t>能源节约利用</t>
  </si>
  <si>
    <t>2111001</t>
  </si>
  <si>
    <t xml:space="preserve">  能源节约利用</t>
  </si>
  <si>
    <t>21111</t>
  </si>
  <si>
    <t>污染减排</t>
  </si>
  <si>
    <t>2111103</t>
  </si>
  <si>
    <t xml:space="preserve">  减排专项支出</t>
  </si>
  <si>
    <t>212</t>
  </si>
  <si>
    <t>21201</t>
  </si>
  <si>
    <t>城乡社区管理事务</t>
  </si>
  <si>
    <t>2120101</t>
  </si>
  <si>
    <t>2120102</t>
  </si>
  <si>
    <t>2120104</t>
  </si>
  <si>
    <t xml:space="preserve">  城管执法</t>
  </si>
  <si>
    <t>2120106</t>
  </si>
  <si>
    <t xml:space="preserve">  工程建设管理</t>
  </si>
  <si>
    <t>2120199</t>
  </si>
  <si>
    <t xml:space="preserve">  其他城乡社区管理事务支出</t>
  </si>
  <si>
    <t>21202</t>
  </si>
  <si>
    <t>城乡社区规划与管理</t>
  </si>
  <si>
    <t>21203</t>
  </si>
  <si>
    <t>城乡社区公共设施</t>
  </si>
  <si>
    <t>2120399</t>
  </si>
  <si>
    <t xml:space="preserve">  其他城乡社区公共设施支出</t>
  </si>
  <si>
    <t>21205</t>
  </si>
  <si>
    <t>城乡社区环境卫生</t>
  </si>
  <si>
    <t>21299</t>
  </si>
  <si>
    <t>其他城乡社区支出</t>
  </si>
  <si>
    <t>213</t>
  </si>
  <si>
    <t>21301</t>
  </si>
  <si>
    <t>农业</t>
  </si>
  <si>
    <t>2130104</t>
  </si>
  <si>
    <t xml:space="preserve">  事业运行</t>
  </si>
  <si>
    <t>2130108</t>
  </si>
  <si>
    <t xml:space="preserve">  病虫害控制</t>
  </si>
  <si>
    <t>2130110</t>
  </si>
  <si>
    <t xml:space="preserve">  执法监管</t>
  </si>
  <si>
    <t>2130111</t>
  </si>
  <si>
    <t xml:space="preserve">  统计监测与信息服务</t>
  </si>
  <si>
    <t>2130112</t>
  </si>
  <si>
    <t xml:space="preserve">  农业行业业务管理</t>
  </si>
  <si>
    <t>2130122</t>
  </si>
  <si>
    <t xml:space="preserve">  农业生产支持补贴</t>
  </si>
  <si>
    <t>2130126</t>
  </si>
  <si>
    <t xml:space="preserve">  农村公益事业</t>
  </si>
  <si>
    <t>2130152</t>
  </si>
  <si>
    <t xml:space="preserve">  对高校毕业生到基层任职补助</t>
  </si>
  <si>
    <t>2130199</t>
  </si>
  <si>
    <t xml:space="preserve">  其他农业支出</t>
  </si>
  <si>
    <t>21302</t>
  </si>
  <si>
    <t>林业</t>
  </si>
  <si>
    <t>2130299</t>
  </si>
  <si>
    <t xml:space="preserve">  其他林业支出</t>
  </si>
  <si>
    <t>21303</t>
  </si>
  <si>
    <t>水利</t>
  </si>
  <si>
    <t>2130314</t>
  </si>
  <si>
    <t xml:space="preserve">  防汛</t>
  </si>
  <si>
    <t>21307</t>
  </si>
  <si>
    <t>农村综合改革</t>
  </si>
  <si>
    <t>2130701</t>
  </si>
  <si>
    <t xml:space="preserve">  对村级一事一议的补助</t>
  </si>
  <si>
    <t>2130705</t>
  </si>
  <si>
    <t xml:space="preserve">  对村民委员会和村党支部的补助</t>
  </si>
  <si>
    <t>2130707</t>
  </si>
  <si>
    <t xml:space="preserve">  农村综合改革示范试点补助</t>
  </si>
  <si>
    <t>215</t>
  </si>
  <si>
    <t>21502</t>
  </si>
  <si>
    <t>制造业</t>
  </si>
  <si>
    <t>2150299</t>
  </si>
  <si>
    <t xml:space="preserve">  其他制造业支出</t>
  </si>
  <si>
    <t>21506</t>
  </si>
  <si>
    <t>安全生产监管</t>
  </si>
  <si>
    <t>2150601</t>
  </si>
  <si>
    <t>2150602</t>
  </si>
  <si>
    <t>220</t>
  </si>
  <si>
    <t>22001</t>
  </si>
  <si>
    <t>国土资源事务</t>
  </si>
  <si>
    <t>2200101</t>
  </si>
  <si>
    <t>221</t>
  </si>
  <si>
    <t>22102</t>
  </si>
  <si>
    <t>住房改革支出</t>
  </si>
  <si>
    <t>2210201</t>
  </si>
  <si>
    <t xml:space="preserve">  住房公积金</t>
  </si>
  <si>
    <t>227</t>
  </si>
  <si>
    <t>229</t>
  </si>
  <si>
    <t>2299901</t>
  </si>
  <si>
    <t xml:space="preserve">  其他支出</t>
  </si>
  <si>
    <t>表5  2017年高新技术产业开发区一般公共预算基本支出表</t>
  </si>
  <si>
    <t>工资福利支出</t>
  </si>
  <si>
    <t>基本工资</t>
  </si>
  <si>
    <t>30102</t>
  </si>
  <si>
    <t>津贴补贴</t>
  </si>
  <si>
    <t>30103</t>
  </si>
  <si>
    <t>奖金</t>
  </si>
  <si>
    <t>30104</t>
  </si>
  <si>
    <t>其他社会保障费</t>
  </si>
  <si>
    <t>30107</t>
  </si>
  <si>
    <t>绩效工资</t>
  </si>
  <si>
    <t>30108</t>
  </si>
  <si>
    <t>机关事业单位基本养老保险缴费</t>
  </si>
  <si>
    <t>30199</t>
  </si>
  <si>
    <t>其他工资福利支出</t>
  </si>
  <si>
    <t>商品和服务支出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</si>
  <si>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</si>
  <si>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</si>
  <si>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</si>
  <si>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</si>
  <si>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</si>
  <si>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</si>
  <si>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</si>
  <si>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</si>
  <si>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</si>
  <si>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</si>
  <si>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</si>
  <si>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</si>
  <si>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</si>
  <si>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</si>
  <si>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</si>
  <si>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</si>
  <si>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</si>
  <si>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</si>
  <si>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</si>
  <si>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</si>
  <si>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</si>
  <si>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</si>
  <si>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</si>
  <si>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</si>
  <si>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</si>
  <si>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</si>
  <si>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</si>
  <si>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30224</t>
  </si>
  <si>
    <t>被装购置费</t>
  </si>
  <si>
    <t>30226</t>
  </si>
  <si>
    <t>劳务费</t>
  </si>
  <si>
    <t>30227</t>
  </si>
  <si>
    <t>委托业务费</t>
  </si>
  <si>
    <t>30228</t>
  </si>
  <si>
    <t>工会经费</t>
  </si>
  <si>
    <t>30231</t>
  </si>
  <si>
    <t>公务用车运行维护费</t>
  </si>
  <si>
    <t>30299</t>
  </si>
  <si>
    <t>其他</t>
  </si>
  <si>
    <t>303</t>
  </si>
  <si>
    <t>对个人和家庭的补助</t>
  </si>
  <si>
    <t>30302</t>
  </si>
  <si>
    <t>退休费</t>
  </si>
  <si>
    <t>30305</t>
  </si>
  <si>
    <t>生活补助</t>
  </si>
  <si>
    <t>30306</t>
  </si>
  <si>
    <t>救济费</t>
  </si>
  <si>
    <t>30307</t>
  </si>
  <si>
    <t>医疗费</t>
  </si>
  <si>
    <t>30309</t>
  </si>
  <si>
    <t>奖励金</t>
  </si>
  <si>
    <t>30311</t>
  </si>
  <si>
    <t>住房公积金</t>
  </si>
  <si>
    <t>30314</t>
  </si>
  <si>
    <t>采暖补贴</t>
  </si>
  <si>
    <t>30399</t>
  </si>
  <si>
    <t>其他对个人和家庭的补助支出</t>
  </si>
  <si>
    <t>310</t>
  </si>
  <si>
    <t>其他资本性支出</t>
  </si>
  <si>
    <t>31002</t>
  </si>
  <si>
    <t>办公设备购置</t>
  </si>
  <si>
    <t>31007</t>
  </si>
  <si>
    <t>信息网络及软件购置更新</t>
  </si>
  <si>
    <t>31099</t>
  </si>
  <si>
    <t>表6   2017年高新技术产业开发区政府性基金预算收支表</t>
  </si>
  <si>
    <t xml:space="preserve">        单位：万元 </t>
  </si>
  <si>
    <t>支    出</t>
  </si>
  <si>
    <t>合  计</t>
  </si>
  <si>
    <t>上级提前下达转移支付</t>
  </si>
  <si>
    <t>小  计</t>
  </si>
  <si>
    <t>本级支出</t>
  </si>
  <si>
    <t>对下补助</t>
  </si>
  <si>
    <t>1、散装水泥专项资金收入</t>
  </si>
  <si>
    <t>1、科学技术支出</t>
  </si>
  <si>
    <t>2、新型墙体材料专项基金收入</t>
  </si>
  <si>
    <t>2、文化体育与传媒支出</t>
  </si>
  <si>
    <t>3、城市公用事业附加收入</t>
  </si>
  <si>
    <t>3、社会保障和就业支出</t>
  </si>
  <si>
    <t>4、城市基础设施配套费收入</t>
  </si>
  <si>
    <t>4、节能环保支出</t>
  </si>
  <si>
    <t>5、国有土地使用权出让收入</t>
  </si>
  <si>
    <t>5、城乡社区支出</t>
  </si>
  <si>
    <t>6、农业土地开发资金收入</t>
  </si>
  <si>
    <t>6、农林水支出</t>
  </si>
  <si>
    <t>7、国有土地收益基金收入</t>
  </si>
  <si>
    <t>7、交通运输支出</t>
  </si>
  <si>
    <t>8、港口建设费收入</t>
  </si>
  <si>
    <t>8、资源勘探信息等支出</t>
  </si>
  <si>
    <t>9、车辆通行费</t>
  </si>
  <si>
    <t>9、商业服务业等支出</t>
  </si>
  <si>
    <t>10、水土保持补偿费</t>
  </si>
  <si>
    <t>10、金融支出</t>
  </si>
  <si>
    <t>11、彩票公益金收入</t>
  </si>
  <si>
    <t>11、其他支出</t>
  </si>
  <si>
    <t>12、上级提前下达转移支付</t>
  </si>
  <si>
    <t>12、债务还本支出</t>
  </si>
  <si>
    <t>13、债务付息支出</t>
  </si>
  <si>
    <t>收入合计</t>
  </si>
  <si>
    <t>支出合计</t>
  </si>
  <si>
    <t>表7  2017年高新技术产业开发区政府性基金预算支出明细表</t>
  </si>
  <si>
    <t>一般公共服务支出类合计</t>
  </si>
  <si>
    <t>20822</t>
  </si>
  <si>
    <t>大型水库移民后期扶持基金支出</t>
  </si>
  <si>
    <t>2082201</t>
  </si>
  <si>
    <t>移民补助</t>
  </si>
  <si>
    <t>2082202</t>
  </si>
  <si>
    <t>基础设施建设和经济发展</t>
  </si>
  <si>
    <t>21208</t>
  </si>
  <si>
    <t>国有土地使用权出让收入及对应专项债务收入安排的支出</t>
  </si>
  <si>
    <t>2120801</t>
  </si>
  <si>
    <t>征地和拆迁补偿支出</t>
  </si>
  <si>
    <t>2120803</t>
  </si>
  <si>
    <t>城市建设支出</t>
  </si>
  <si>
    <t>2120804</t>
  </si>
  <si>
    <t>农村基础设施建设支出</t>
  </si>
  <si>
    <t>2120805</t>
  </si>
  <si>
    <t>补助被征地农民支出</t>
  </si>
  <si>
    <t>2120806</t>
  </si>
  <si>
    <t>土地出让业务支出</t>
  </si>
  <si>
    <t>21213</t>
  </si>
  <si>
    <t>城市基础设施配套费及对应专项债务收入安排的支出</t>
  </si>
  <si>
    <t>2121301</t>
  </si>
  <si>
    <t>城市公共设施</t>
  </si>
  <si>
    <t>2121399</t>
  </si>
  <si>
    <t>其他城市基础设施配套费安排的支出</t>
  </si>
  <si>
    <t>21561</t>
  </si>
  <si>
    <t>新型墙体材料专项基金及对应专项债务收入安排的支出</t>
  </si>
  <si>
    <t>2156102</t>
  </si>
  <si>
    <t>技术研发和推广</t>
  </si>
  <si>
    <t>22960</t>
  </si>
  <si>
    <t>彩票公益金及对应专项债务收入安排的支出</t>
  </si>
  <si>
    <t>2296002</t>
  </si>
  <si>
    <t>用于社会福利的彩票公益金支出</t>
  </si>
  <si>
    <t>23204</t>
  </si>
  <si>
    <t>地方政府债务专项债务付息支出</t>
  </si>
  <si>
    <t>2320499</t>
  </si>
  <si>
    <t>其他地方政府债务专项债务付息支出</t>
  </si>
  <si>
    <t>表8  2017年高新技术产业开发区社会保险基金预算收入表</t>
  </si>
  <si>
    <t>10210</t>
  </si>
  <si>
    <t>城乡居民基本养老保险基金收入</t>
  </si>
  <si>
    <t>城乡居民基本养老保险基金缴费收入</t>
  </si>
  <si>
    <t>城乡居民基本养老保险财政补贴收入</t>
  </si>
  <si>
    <t>城乡居民基本养老保险基金利息收入</t>
  </si>
  <si>
    <t>城乡居民基本养老保险基金委托投资收益</t>
  </si>
  <si>
    <t>城乡居民基本养老保险基金集体补助收入</t>
  </si>
  <si>
    <t>其他城乡居民基本养老保险基金收入</t>
  </si>
  <si>
    <t>转移性收入</t>
  </si>
  <si>
    <t>上年结余收入</t>
  </si>
  <si>
    <t xml:space="preserve">    社会保险基金预算上年结余收入</t>
  </si>
  <si>
    <t>表9  2017年高新技术产业开发区社会保险基金预算支出表</t>
  </si>
  <si>
    <t>209</t>
  </si>
  <si>
    <t>社会保险基金支出</t>
  </si>
  <si>
    <t>20910</t>
  </si>
  <si>
    <t>城乡居民基本养老保险基金支出</t>
  </si>
  <si>
    <t>2091001</t>
  </si>
  <si>
    <t>基础养老金支出</t>
  </si>
  <si>
    <t>个人账户养老金支出</t>
  </si>
  <si>
    <t>2010199</t>
  </si>
  <si>
    <t xml:space="preserve">  其他人大事务支出项合计</t>
  </si>
  <si>
    <t>丧葬抚恤补助支出</t>
  </si>
  <si>
    <t>其他城乡居民基本养老保险基金支出</t>
  </si>
  <si>
    <t>203</t>
  </si>
  <si>
    <t>转移性支出</t>
  </si>
  <si>
    <t>年终结余</t>
  </si>
  <si>
    <t>2300903</t>
  </si>
  <si>
    <t xml:space="preserve">       社会保险基金预算年终结余</t>
  </si>
  <si>
    <t xml:space="preserve"> 地方政府一般债务付息支出款合计</t>
  </si>
  <si>
    <t>社会保险基金收入</t>
    <phoneticPr fontId="5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</si>
</sst>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8" formatCode="0_);[Red]\(0\)"/>
    <numFmt numFmtId="179" formatCode="0.0"/>
    <numFmt numFmtId="180" formatCode="0.00_ "/>
    <numFmt numFmtId="181" formatCode="0_ "/>
    <numFmt numFmtId="182" formatCode="0;_렀"/>
    <numFmt numFmtId="183" formatCode="0.0_ "/>
  </numFmts>
  <fonts count="57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16"/>
      <color indexed="8"/>
      <name val="黑体"/>
      <charset val="134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color indexed="10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Times New Roman"/>
      <family val="1"/>
    </font>
    <font>
      <b/>
      <sz val="16"/>
      <color rgb="FF000000"/>
      <name val="黑体"/>
      <charset val="134"/>
    </font>
    <font>
      <sz val="12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indexed="63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sz val="10"/>
      <name val="Helv"/>
      <family val="2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7"/>
      <name val="Small Fonts"/>
      <family val="2"/>
    </font>
    <font>
      <sz val="10"/>
      <name val="MS Sans Serif"/>
      <family val="2"/>
    </font>
    <font>
      <b/>
      <sz val="11"/>
      <color indexed="8"/>
      <name val="宋体"/>
      <charset val="134"/>
    </font>
    <font>
      <sz val="11"/>
      <name val="宋体"/>
      <charset val="134"/>
    </font>
    <font>
      <sz val="11"/>
      <color indexed="62"/>
      <name val="宋体"/>
      <charset val="134"/>
    </font>
    <font>
      <sz val="12"/>
      <name val="Courier"/>
      <family val="3"/>
    </font>
    <font>
      <sz val="12"/>
      <color indexed="20"/>
      <name val="宋体"/>
      <charset val="134"/>
    </font>
    <font>
      <i/>
      <sz val="11"/>
      <color indexed="23"/>
      <name val="宋体"/>
      <charset val="134"/>
    </font>
    <font>
      <sz val="12"/>
      <color indexed="17"/>
      <name val="宋体"/>
      <charset val="134"/>
    </font>
    <font>
      <sz val="11"/>
      <color indexed="10"/>
      <name val="宋体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83">
    <xf numFmtId="0" fontId="0" fillId="0" borderId="0"/>
    <xf numFmtId="0" fontId="29" fillId="0" borderId="0">
      <protection locked="0"/>
    </xf>
    <xf numFmtId="0" fontId="29" fillId="0" borderId="0">
      <protection locked="0"/>
    </xf>
    <xf numFmtId="0" fontId="28" fillId="3" borderId="8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0" borderId="0">
      <protection locked="0"/>
    </xf>
    <xf numFmtId="0" fontId="32" fillId="3" borderId="9" applyNumberFormat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9" fillId="0" borderId="0">
      <protection locked="0"/>
    </xf>
    <xf numFmtId="0" fontId="33" fillId="5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0" borderId="0"/>
    <xf numFmtId="0" fontId="39" fillId="0" borderId="0"/>
    <xf numFmtId="0" fontId="34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41" fillId="0" borderId="12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28" fillId="3" borderId="8" applyNumberFormat="0" applyAlignment="0" applyProtection="0">
      <alignment vertical="center"/>
    </xf>
    <xf numFmtId="0" fontId="29" fillId="0" borderId="0">
      <alignment vertical="center"/>
      <protection locked="0"/>
    </xf>
    <xf numFmtId="0" fontId="34" fillId="8" borderId="0" applyNumberFormat="0" applyBorder="0" applyAlignment="0" applyProtection="0">
      <alignment vertical="center"/>
    </xf>
    <xf numFmtId="0" fontId="28" fillId="3" borderId="8" applyNumberFormat="0" applyAlignment="0" applyProtection="0">
      <alignment vertical="center"/>
    </xf>
    <xf numFmtId="0" fontId="32" fillId="3" borderId="9" applyNumberFormat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2" fillId="3" borderId="9" applyNumberFormat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9" fillId="0" borderId="0"/>
    <xf numFmtId="0" fontId="39" fillId="0" borderId="0"/>
    <xf numFmtId="0" fontId="43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9" fillId="0" borderId="0" applyFont="0" applyFill="0" applyBorder="0" applyAlignment="0" applyProtection="0"/>
    <xf numFmtId="0" fontId="14" fillId="8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6" fillId="0" borderId="0"/>
    <xf numFmtId="0" fontId="14" fillId="4" borderId="0" applyNumberFormat="0" applyBorder="0" applyAlignment="0" applyProtection="0">
      <alignment vertical="center"/>
    </xf>
    <xf numFmtId="0" fontId="29" fillId="0" borderId="0">
      <protection locked="0"/>
    </xf>
    <xf numFmtId="0" fontId="14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0" borderId="0"/>
    <xf numFmtId="0" fontId="29" fillId="0" borderId="0">
      <protection locked="0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6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6" fillId="0" borderId="0">
      <alignment vertical="center"/>
    </xf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6" fillId="0" borderId="0"/>
    <xf numFmtId="0" fontId="33" fillId="1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44" fillId="0" borderId="14" applyNumberFormat="0" applyFill="0" applyAlignment="0" applyProtection="0">
      <alignment vertical="center"/>
    </xf>
    <xf numFmtId="0" fontId="29" fillId="0" borderId="0">
      <protection locked="0"/>
    </xf>
    <xf numFmtId="0" fontId="44" fillId="0" borderId="14" applyNumberFormat="0" applyFill="0" applyAlignment="0" applyProtection="0">
      <alignment vertical="center"/>
    </xf>
    <xf numFmtId="0" fontId="29" fillId="0" borderId="0">
      <protection locked="0"/>
    </xf>
    <xf numFmtId="0" fontId="44" fillId="0" borderId="14" applyNumberFormat="0" applyFill="0" applyAlignment="0" applyProtection="0">
      <alignment vertical="center"/>
    </xf>
    <xf numFmtId="37" fontId="45" fillId="0" borderId="0"/>
    <xf numFmtId="0" fontId="46" fillId="0" borderId="0"/>
    <xf numFmtId="9" fontId="36" fillId="0" borderId="0" applyFont="0" applyFill="0" applyBorder="0" applyAlignment="0" applyProtection="0"/>
    <xf numFmtId="0" fontId="34" fillId="8" borderId="0" applyNumberFormat="0" applyBorder="0" applyAlignment="0" applyProtection="0">
      <alignment vertical="center"/>
    </xf>
    <xf numFmtId="9" fontId="39" fillId="0" borderId="0" applyFont="0" applyFill="0" applyBorder="0" applyAlignment="0" applyProtection="0"/>
    <xf numFmtId="0" fontId="37" fillId="7" borderId="0" applyNumberFormat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0" fillId="12" borderId="11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8" fillId="0" borderId="1">
      <alignment horizontal="distributed" vertical="center" wrapText="1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0" borderId="0"/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25" borderId="16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>
      <protection locked="0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" fontId="39" fillId="0" borderId="0" applyFont="0" applyFill="0" applyBorder="0" applyAlignment="0" applyProtection="0"/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6" fillId="0" borderId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9" fillId="21" borderId="9" applyNumberForma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>
      <protection locked="0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>
      <protection locked="0"/>
    </xf>
    <xf numFmtId="0" fontId="34" fillId="8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0" fillId="0" borderId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39" fillId="0" borderId="0"/>
    <xf numFmtId="0" fontId="36" fillId="0" borderId="0"/>
    <xf numFmtId="0" fontId="36" fillId="0" borderId="0">
      <alignment vertical="center"/>
    </xf>
    <xf numFmtId="0" fontId="34" fillId="8" borderId="0" applyNumberFormat="0" applyBorder="0" applyAlignment="0" applyProtection="0">
      <alignment vertical="center"/>
    </xf>
    <xf numFmtId="0" fontId="36" fillId="0" borderId="0">
      <alignment vertical="center"/>
    </xf>
    <xf numFmtId="0" fontId="14" fillId="0" borderId="0">
      <alignment vertical="center"/>
    </xf>
    <xf numFmtId="0" fontId="36" fillId="0" borderId="0"/>
    <xf numFmtId="0" fontId="33" fillId="16" borderId="0" applyNumberFormat="0" applyBorder="0" applyAlignment="0" applyProtection="0">
      <alignment vertical="center"/>
    </xf>
    <xf numFmtId="0" fontId="36" fillId="0" borderId="0"/>
    <xf numFmtId="0" fontId="33" fillId="16" borderId="0" applyNumberFormat="0" applyBorder="0" applyAlignment="0" applyProtection="0">
      <alignment vertical="center"/>
    </xf>
    <xf numFmtId="0" fontId="36" fillId="0" borderId="0">
      <alignment vertical="center"/>
    </xf>
    <xf numFmtId="0" fontId="29" fillId="0" borderId="0">
      <protection locked="0"/>
    </xf>
    <xf numFmtId="0" fontId="36" fillId="0" borderId="0"/>
    <xf numFmtId="0" fontId="36" fillId="0" borderId="0">
      <alignment vertical="center"/>
    </xf>
    <xf numFmtId="0" fontId="34" fillId="8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29" fillId="0" borderId="0">
      <protection locked="0"/>
    </xf>
    <xf numFmtId="0" fontId="36" fillId="0" borderId="0" applyProtection="0"/>
    <xf numFmtId="0" fontId="30" fillId="0" borderId="0"/>
    <xf numFmtId="0" fontId="36" fillId="25" borderId="16" applyNumberFormat="0" applyFont="0" applyAlignment="0" applyProtection="0">
      <alignment vertical="center"/>
    </xf>
    <xf numFmtId="0" fontId="29" fillId="0" borderId="0">
      <protection locked="0"/>
    </xf>
    <xf numFmtId="0" fontId="36" fillId="0" borderId="0"/>
    <xf numFmtId="0" fontId="39" fillId="0" borderId="0"/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9" fillId="0" borderId="0" applyFont="0" applyFill="0" applyBorder="0" applyAlignment="0" applyProtection="0"/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40" fillId="12" borderId="11" applyNumberFormat="0" applyAlignment="0" applyProtection="0">
      <alignment vertical="center"/>
    </xf>
    <xf numFmtId="0" fontId="40" fillId="12" borderId="11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6" fillId="0" borderId="0"/>
    <xf numFmtId="0" fontId="39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9" fillId="21" borderId="9" applyNumberFormat="0" applyAlignment="0" applyProtection="0">
      <alignment vertical="center"/>
    </xf>
    <xf numFmtId="0" fontId="49" fillId="21" borderId="9" applyNumberFormat="0" applyAlignment="0" applyProtection="0">
      <alignment vertical="center"/>
    </xf>
    <xf numFmtId="1" fontId="48" fillId="0" borderId="1">
      <alignment vertical="center"/>
      <protection locked="0"/>
    </xf>
    <xf numFmtId="0" fontId="50" fillId="0" borderId="0"/>
    <xf numFmtId="179" fontId="48" fillId="0" borderId="1">
      <alignment vertical="center"/>
      <protection locked="0"/>
    </xf>
    <xf numFmtId="0" fontId="39" fillId="0" borderId="0"/>
    <xf numFmtId="0" fontId="36" fillId="25" borderId="16" applyNumberFormat="0" applyFont="0" applyAlignment="0" applyProtection="0">
      <alignment vertical="center"/>
    </xf>
  </cellStyleXfs>
  <cellXfs count="221">
    <xf numFmtId="0" fontId="0" fillId="0" borderId="0" xfId="0"/>
    <xf numFmtId="0" fontId="6" fillId="0" borderId="2" xfId="22" applyFont="1" applyFill="1" applyBorder="1" applyAlignment="1">
      <alignment horizontal="center" vertical="center"/>
      <protection locked="0"/>
    </xf>
    <xf numFmtId="0" fontId="16" fillId="0" borderId="2" xfId="17" applyFont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  <protection locked="0"/>
    </xf>
    <xf numFmtId="0" fontId="6" fillId="0" borderId="3" xfId="5" applyFont="1" applyFill="1" applyBorder="1" applyAlignment="1">
      <alignment horizontal="center" vertical="center"/>
      <protection locked="0"/>
    </xf>
    <xf numFmtId="0" fontId="5" fillId="0" borderId="0" xfId="93" applyFont="1" applyFill="1" applyAlignment="1" applyProtection="1">
      <alignment horizontal="center" vertical="center"/>
      <protection locked="0"/>
    </xf>
    <xf numFmtId="0" fontId="7" fillId="0" borderId="1" xfId="17" applyFont="1" applyBorder="1" applyAlignment="1">
      <alignment horizontal="center" vertical="center"/>
    </xf>
    <xf numFmtId="0" fontId="17" fillId="0" borderId="1" xfId="17" applyFont="1" applyBorder="1" applyAlignment="1">
      <alignment horizontal="center" vertical="center"/>
    </xf>
    <xf numFmtId="0" fontId="56" fillId="0" borderId="1" xfId="204" applyFont="1" applyFill="1" applyBorder="1" applyAlignment="1">
      <alignment vertical="center"/>
    </xf>
    <xf numFmtId="0" fontId="17" fillId="0" borderId="7" xfId="17" applyFont="1" applyBorder="1" applyAlignment="1">
      <alignment horizontal="center" vertical="center"/>
    </xf>
    <xf numFmtId="0" fontId="17" fillId="0" borderId="6" xfId="17" applyFont="1" applyBorder="1" applyAlignment="1">
      <alignment horizontal="center" vertical="center"/>
    </xf>
    <xf numFmtId="0" fontId="17" fillId="0" borderId="5" xfId="17" applyFont="1" applyBorder="1" applyAlignment="1">
      <alignment horizontal="center" vertical="center"/>
    </xf>
    <xf numFmtId="0" fontId="6" fillId="0" borderId="3" xfId="22" applyFont="1" applyFill="1" applyBorder="1" applyAlignment="1">
      <alignment horizontal="center" vertical="center"/>
      <protection locked="0"/>
    </xf>
    <xf numFmtId="0" fontId="17" fillId="0" borderId="3" xfId="17" applyFont="1" applyBorder="1" applyAlignment="1">
      <alignment horizontal="center" vertical="center"/>
    </xf>
    <xf numFmtId="0" fontId="5" fillId="0" borderId="0" xfId="93" applyFont="1" applyFill="1" applyAlignment="1" applyProtection="1">
      <alignment horizontal="center" vertical="center" wrapText="1"/>
      <protection locked="0"/>
    </xf>
    <xf numFmtId="0" fontId="6" fillId="0" borderId="3" xfId="204" applyFont="1" applyFill="1" applyBorder="1" applyAlignment="1">
      <alignment horizontal="center" vertical="center"/>
    </xf>
    <xf numFmtId="0" fontId="17" fillId="0" borderId="1" xfId="17" applyFont="1" applyBorder="1" applyAlignment="1">
      <alignment horizontal="center" vertical="center" wrapText="1"/>
    </xf>
    <xf numFmtId="0" fontId="15" fillId="0" borderId="4" xfId="17" applyFont="1" applyBorder="1" applyAlignment="1">
      <alignment horizontal="center" vertical="center"/>
    </xf>
    <xf numFmtId="0" fontId="6" fillId="0" borderId="3" xfId="43" applyFont="1" applyFill="1" applyBorder="1" applyAlignment="1">
      <alignment horizontal="center" vertical="center"/>
    </xf>
    <xf numFmtId="0" fontId="23" fillId="0" borderId="1" xfId="188" applyFont="1" applyBorder="1" applyAlignment="1">
      <alignment horizontal="center" vertical="center" wrapText="1"/>
    </xf>
    <xf numFmtId="0" fontId="6" fillId="0" borderId="2" xfId="204" applyFont="1" applyFill="1" applyBorder="1" applyAlignment="1">
      <alignment horizontal="center" vertical="center"/>
    </xf>
    <xf numFmtId="0" fontId="6" fillId="0" borderId="2" xfId="43" applyFont="1" applyFill="1" applyBorder="1" applyAlignment="1">
      <alignment horizontal="center" vertical="center"/>
    </xf>
    <xf numFmtId="0" fontId="21" fillId="0" borderId="4" xfId="188" applyFont="1" applyBorder="1" applyAlignment="1">
      <alignment horizontal="right" vertical="center" wrapText="1"/>
    </xf>
    <xf numFmtId="0" fontId="1" fillId="0" borderId="0" xfId="22" applyFont="1" applyFill="1" applyAlignment="1">
      <alignment vertical="top"/>
      <protection locked="0"/>
    </xf>
    <xf numFmtId="0" fontId="1" fillId="0" borderId="0" xfId="22" applyFont="1" applyFill="1" applyAlignment="1">
      <alignment horizontal="left" vertical="top" indent="1"/>
      <protection locked="0"/>
    </xf>
    <xf numFmtId="0" fontId="1" fillId="0" borderId="0" xfId="22" applyFont="1" applyFill="1" applyAlignment="1">
      <alignment horizontal="left" vertical="top" indent="2"/>
      <protection locked="0"/>
    </xf>
    <xf numFmtId="0" fontId="2" fillId="0" borderId="0" xfId="22" applyFont="1" applyFill="1" applyAlignment="1">
      <alignment vertical="top"/>
      <protection locked="0"/>
    </xf>
    <xf numFmtId="49" fontId="3" fillId="0" borderId="0" xfId="22" applyNumberFormat="1" applyFont="1" applyFill="1" applyAlignment="1">
      <alignment horizontal="left" vertical="top"/>
      <protection locked="0"/>
    </xf>
    <xf numFmtId="0" fontId="3" fillId="0" borderId="0" xfId="22" applyFont="1" applyFill="1" applyAlignment="1">
      <alignment vertical="top"/>
      <protection locked="0"/>
    </xf>
    <xf numFmtId="178" fontId="3" fillId="0" borderId="0" xfId="22" applyNumberFormat="1" applyFont="1" applyFill="1" applyAlignment="1">
      <alignment vertical="top"/>
      <protection locked="0"/>
    </xf>
    <xf numFmtId="0" fontId="4" fillId="0" borderId="0" xfId="22" applyFont="1" applyFill="1" applyAlignment="1">
      <alignment vertical="top"/>
      <protection locked="0"/>
    </xf>
    <xf numFmtId="49" fontId="4" fillId="0" borderId="0" xfId="204" applyNumberFormat="1" applyFont="1" applyFill="1" applyAlignment="1"/>
    <xf numFmtId="2" fontId="4" fillId="0" borderId="0" xfId="204" applyNumberFormat="1" applyFont="1" applyFill="1" applyAlignment="1"/>
    <xf numFmtId="178" fontId="4" fillId="0" borderId="0" xfId="22" applyNumberFormat="1" applyFont="1" applyFill="1" applyAlignment="1">
      <alignment vertical="top"/>
      <protection locked="0"/>
    </xf>
    <xf numFmtId="49" fontId="1" fillId="0" borderId="0" xfId="22" applyNumberFormat="1" applyFont="1" applyFill="1" applyAlignment="1">
      <alignment horizontal="left" vertical="top"/>
      <protection locked="0"/>
    </xf>
    <xf numFmtId="178" fontId="1" fillId="0" borderId="0" xfId="22" applyNumberFormat="1" applyFont="1" applyFill="1" applyAlignment="1">
      <alignment horizontal="right" vertical="center"/>
      <protection locked="0"/>
    </xf>
    <xf numFmtId="49" fontId="6" fillId="0" borderId="1" xfId="22" applyNumberFormat="1" applyFont="1" applyFill="1" applyBorder="1" applyAlignment="1">
      <alignment horizontal="center" vertical="center"/>
      <protection locked="0"/>
    </xf>
    <xf numFmtId="0" fontId="6" fillId="0" borderId="1" xfId="22" applyFont="1" applyFill="1" applyBorder="1" applyAlignment="1">
      <alignment horizontal="center" vertical="center"/>
      <protection locked="0"/>
    </xf>
    <xf numFmtId="178" fontId="6" fillId="0" borderId="1" xfId="22" applyNumberFormat="1" applyFont="1" applyFill="1" applyBorder="1" applyAlignment="1">
      <alignment horizontal="center" vertical="center"/>
      <protection locked="0"/>
    </xf>
    <xf numFmtId="0" fontId="1" fillId="0" borderId="0" xfId="204" applyFont="1" applyFill="1" applyAlignment="1">
      <alignment vertical="center" wrapText="1"/>
    </xf>
    <xf numFmtId="49" fontId="6" fillId="0" borderId="1" xfId="22" applyNumberFormat="1" applyFont="1" applyFill="1" applyBorder="1" applyAlignment="1">
      <alignment horizontal="left" vertical="center"/>
      <protection locked="0"/>
    </xf>
    <xf numFmtId="0" fontId="6" fillId="0" borderId="1" xfId="22" applyFont="1" applyFill="1" applyBorder="1" applyAlignment="1">
      <alignment horizontal="left" vertical="center"/>
      <protection locked="0"/>
    </xf>
    <xf numFmtId="0" fontId="7" fillId="0" borderId="1" xfId="0" applyFont="1" applyFill="1" applyBorder="1" applyAlignment="1">
      <alignment horizontal="right" vertical="center" shrinkToFit="1"/>
    </xf>
    <xf numFmtId="181" fontId="1" fillId="0" borderId="0" xfId="22" applyNumberFormat="1" applyFont="1" applyFill="1" applyAlignment="1">
      <alignment vertical="top"/>
      <protection locked="0"/>
    </xf>
    <xf numFmtId="180" fontId="1" fillId="0" borderId="0" xfId="22" applyNumberFormat="1" applyFont="1" applyFill="1" applyAlignment="1">
      <alignment vertical="top"/>
      <protection locked="0"/>
    </xf>
    <xf numFmtId="49" fontId="1" fillId="0" borderId="0" xfId="204" applyNumberFormat="1" applyFont="1" applyFill="1" applyAlignment="1"/>
    <xf numFmtId="49" fontId="1" fillId="0" borderId="1" xfId="22" applyNumberFormat="1" applyFont="1" applyFill="1" applyBorder="1" applyAlignment="1">
      <alignment horizontal="left" vertical="center"/>
      <protection locked="0"/>
    </xf>
    <xf numFmtId="0" fontId="1" fillId="0" borderId="1" xfId="22" applyFont="1" applyFill="1" applyBorder="1" applyAlignment="1">
      <alignment horizontal="left" vertical="center" wrapText="1" indent="1"/>
      <protection locked="0"/>
    </xf>
    <xf numFmtId="0" fontId="8" fillId="0" borderId="1" xfId="0" applyFont="1" applyFill="1" applyBorder="1" applyAlignment="1">
      <alignment horizontal="right" vertical="center" shrinkToFit="1"/>
    </xf>
    <xf numFmtId="181" fontId="1" fillId="0" borderId="0" xfId="22" applyNumberFormat="1" applyFont="1" applyFill="1" applyAlignment="1">
      <alignment horizontal="left" vertical="top" indent="1"/>
      <protection locked="0"/>
    </xf>
    <xf numFmtId="49" fontId="1" fillId="0" borderId="0" xfId="204" applyNumberFormat="1" applyFont="1" applyFill="1" applyAlignment="1">
      <alignment horizontal="left" indent="1"/>
    </xf>
    <xf numFmtId="0" fontId="1" fillId="0" borderId="1" xfId="204" applyFont="1" applyFill="1" applyBorder="1" applyAlignment="1">
      <alignment horizontal="left" vertical="center"/>
    </xf>
    <xf numFmtId="0" fontId="1" fillId="0" borderId="1" xfId="22" applyFont="1" applyFill="1" applyBorder="1" applyAlignment="1">
      <alignment horizontal="left" vertical="center" indent="2"/>
      <protection locked="0"/>
    </xf>
    <xf numFmtId="181" fontId="1" fillId="0" borderId="0" xfId="22" applyNumberFormat="1" applyFont="1" applyFill="1" applyAlignment="1">
      <alignment horizontal="left" vertical="top" indent="2"/>
      <protection locked="0"/>
    </xf>
    <xf numFmtId="49" fontId="1" fillId="0" borderId="0" xfId="204" applyNumberFormat="1" applyFont="1" applyFill="1" applyAlignment="1">
      <alignment horizontal="left" indent="2"/>
    </xf>
    <xf numFmtId="182" fontId="1" fillId="0" borderId="0" xfId="22" applyNumberFormat="1" applyFont="1" applyFill="1" applyAlignment="1">
      <alignment vertical="top"/>
      <protection locked="0"/>
    </xf>
    <xf numFmtId="49" fontId="6" fillId="0" borderId="1" xfId="22" applyNumberFormat="1" applyFont="1" applyFill="1" applyBorder="1" applyAlignment="1">
      <alignment vertical="center"/>
      <protection locked="0"/>
    </xf>
    <xf numFmtId="49" fontId="2" fillId="0" borderId="0" xfId="204" applyNumberFormat="1" applyFont="1" applyFill="1" applyAlignment="1"/>
    <xf numFmtId="181" fontId="3" fillId="0" borderId="0" xfId="22" applyNumberFormat="1" applyFont="1" applyFill="1" applyAlignment="1">
      <alignment vertical="top"/>
      <protection locked="0"/>
    </xf>
    <xf numFmtId="178" fontId="1" fillId="0" borderId="0" xfId="22" applyNumberFormat="1" applyFont="1" applyFill="1" applyAlignment="1">
      <alignment vertical="top"/>
      <protection locked="0"/>
    </xf>
    <xf numFmtId="0" fontId="1" fillId="0" borderId="0" xfId="204" applyFont="1" applyFill="1" applyAlignment="1">
      <alignment horizontal="center" vertical="center" wrapText="1"/>
    </xf>
    <xf numFmtId="2" fontId="1" fillId="0" borderId="0" xfId="204" applyNumberFormat="1" applyFont="1" applyFill="1" applyAlignment="1"/>
    <xf numFmtId="2" fontId="1" fillId="0" borderId="0" xfId="204" applyNumberFormat="1" applyFont="1" applyFill="1" applyAlignment="1">
      <alignment horizontal="left" indent="1"/>
    </xf>
    <xf numFmtId="178" fontId="1" fillId="0" borderId="0" xfId="22" applyNumberFormat="1" applyFont="1" applyFill="1" applyAlignment="1">
      <alignment horizontal="left" vertical="top" indent="1"/>
      <protection locked="0"/>
    </xf>
    <xf numFmtId="2" fontId="1" fillId="0" borderId="0" xfId="204" applyNumberFormat="1" applyFont="1" applyFill="1" applyAlignment="1">
      <alignment horizontal="left" indent="2"/>
    </xf>
    <xf numFmtId="178" fontId="1" fillId="0" borderId="0" xfId="22" applyNumberFormat="1" applyFont="1" applyFill="1" applyAlignment="1">
      <alignment horizontal="left" vertical="top" indent="2"/>
      <protection locked="0"/>
    </xf>
    <xf numFmtId="2" fontId="2" fillId="0" borderId="0" xfId="204" applyNumberFormat="1" applyFont="1" applyFill="1" applyAlignment="1"/>
    <xf numFmtId="178" fontId="2" fillId="0" borderId="0" xfId="22" applyNumberFormat="1" applyFont="1" applyFill="1" applyAlignment="1">
      <alignment vertical="top"/>
      <protection locked="0"/>
    </xf>
    <xf numFmtId="49" fontId="1" fillId="0" borderId="0" xfId="204" applyNumberFormat="1" applyFont="1" applyFill="1" applyAlignment="1" applyProtection="1">
      <alignment vertical="center"/>
      <protection locked="0"/>
    </xf>
    <xf numFmtId="2" fontId="1" fillId="0" borderId="0" xfId="204" applyNumberFormat="1" applyFont="1" applyFill="1" applyAlignment="1" applyProtection="1">
      <alignment vertical="center"/>
      <protection locked="0"/>
    </xf>
    <xf numFmtId="49" fontId="1" fillId="0" borderId="0" xfId="204" applyNumberFormat="1" applyFont="1" applyFill="1" applyAlignment="1" applyProtection="1">
      <alignment horizontal="left" vertical="center" indent="1"/>
      <protection locked="0"/>
    </xf>
    <xf numFmtId="2" fontId="1" fillId="0" borderId="0" xfId="204" applyNumberFormat="1" applyFont="1" applyFill="1" applyAlignment="1" applyProtection="1">
      <alignment horizontal="left" vertical="center" indent="1"/>
      <protection locked="0"/>
    </xf>
    <xf numFmtId="49" fontId="1" fillId="0" borderId="0" xfId="204" applyNumberFormat="1" applyFont="1" applyFill="1" applyAlignment="1" applyProtection="1">
      <alignment horizontal="left" vertical="center" indent="2"/>
      <protection locked="0"/>
    </xf>
    <xf numFmtId="2" fontId="1" fillId="0" borderId="0" xfId="204" applyNumberFormat="1" applyFont="1" applyFill="1" applyAlignment="1" applyProtection="1">
      <alignment horizontal="left" vertical="center" indent="2"/>
      <protection locked="0"/>
    </xf>
    <xf numFmtId="181" fontId="2" fillId="0" borderId="0" xfId="22" applyNumberFormat="1" applyFont="1" applyFill="1" applyAlignment="1">
      <alignment vertical="top"/>
      <protection locked="0"/>
    </xf>
    <xf numFmtId="49" fontId="2" fillId="0" borderId="0" xfId="204" applyNumberFormat="1" applyFont="1" applyFill="1" applyAlignment="1" applyProtection="1">
      <alignment vertical="center"/>
      <protection locked="0"/>
    </xf>
    <xf numFmtId="2" fontId="2" fillId="0" borderId="0" xfId="204" applyNumberFormat="1" applyFont="1" applyFill="1" applyAlignment="1" applyProtection="1">
      <alignment vertical="center"/>
      <protection locked="0"/>
    </xf>
    <xf numFmtId="181" fontId="4" fillId="0" borderId="0" xfId="22" applyNumberFormat="1" applyFont="1" applyFill="1" applyAlignment="1">
      <alignment vertical="top"/>
      <protection locked="0"/>
    </xf>
    <xf numFmtId="49" fontId="4" fillId="0" borderId="0" xfId="204" applyNumberFormat="1" applyFont="1" applyFill="1" applyAlignment="1" applyProtection="1">
      <alignment vertical="center"/>
      <protection locked="0"/>
    </xf>
    <xf numFmtId="2" fontId="4" fillId="0" borderId="0" xfId="204" applyNumberFormat="1" applyFont="1" applyFill="1" applyAlignment="1" applyProtection="1">
      <alignment vertical="center"/>
      <protection locked="0"/>
    </xf>
    <xf numFmtId="0" fontId="1" fillId="0" borderId="0" xfId="204" applyFont="1" applyFill="1" applyAlignment="1">
      <alignment vertical="center"/>
    </xf>
    <xf numFmtId="0" fontId="6" fillId="0" borderId="0" xfId="204" applyFont="1" applyFill="1" applyAlignment="1">
      <alignment vertical="center"/>
    </xf>
    <xf numFmtId="49" fontId="6" fillId="0" borderId="0" xfId="204" applyNumberFormat="1" applyFont="1" applyFill="1" applyAlignment="1">
      <alignment horizontal="left" vertical="center" indent="1"/>
    </xf>
    <xf numFmtId="0" fontId="1" fillId="0" borderId="0" xfId="204" applyFont="1" applyFill="1" applyAlignment="1">
      <alignment horizontal="left" vertical="center" indent="2"/>
    </xf>
    <xf numFmtId="0" fontId="9" fillId="0" borderId="0" xfId="204" applyFont="1" applyFill="1" applyAlignment="1">
      <alignment vertical="center"/>
    </xf>
    <xf numFmtId="0" fontId="10" fillId="0" borderId="0" xfId="204" applyFont="1" applyFill="1" applyAlignment="1">
      <alignment vertical="center"/>
    </xf>
    <xf numFmtId="178" fontId="10" fillId="0" borderId="0" xfId="204" applyNumberFormat="1" applyFont="1" applyFill="1" applyAlignment="1">
      <alignment vertical="center"/>
    </xf>
    <xf numFmtId="178" fontId="1" fillId="0" borderId="0" xfId="204" applyNumberFormat="1" applyFont="1" applyFill="1" applyAlignment="1">
      <alignment horizontal="right" vertical="center"/>
    </xf>
    <xf numFmtId="0" fontId="6" fillId="0" borderId="1" xfId="204" applyFont="1" applyFill="1" applyBorder="1" applyAlignment="1">
      <alignment horizontal="center" vertical="center"/>
    </xf>
    <xf numFmtId="178" fontId="6" fillId="0" borderId="1" xfId="204" applyNumberFormat="1" applyFont="1" applyFill="1" applyBorder="1" applyAlignment="1">
      <alignment horizontal="center" vertical="center"/>
    </xf>
    <xf numFmtId="0" fontId="6" fillId="0" borderId="1" xfId="204" applyFont="1" applyFill="1" applyBorder="1" applyAlignment="1">
      <alignment horizontal="left" vertical="center"/>
    </xf>
    <xf numFmtId="0" fontId="6" fillId="0" borderId="1" xfId="204" applyFont="1" applyFill="1" applyBorder="1" applyAlignment="1">
      <alignment vertical="center"/>
    </xf>
    <xf numFmtId="49" fontId="1" fillId="0" borderId="1" xfId="204" applyNumberFormat="1" applyFont="1" applyFill="1" applyBorder="1" applyAlignment="1">
      <alignment horizontal="left" vertical="center"/>
    </xf>
    <xf numFmtId="49" fontId="1" fillId="0" borderId="1" xfId="204" applyNumberFormat="1" applyFont="1" applyFill="1" applyBorder="1" applyAlignment="1">
      <alignment horizontal="left" vertical="center" indent="1"/>
    </xf>
    <xf numFmtId="0" fontId="1" fillId="0" borderId="1" xfId="204" applyFont="1" applyFill="1" applyBorder="1" applyAlignment="1">
      <alignment horizontal="center" vertical="center"/>
    </xf>
    <xf numFmtId="178" fontId="1" fillId="0" borderId="0" xfId="204" applyNumberFormat="1" applyFont="1" applyFill="1" applyAlignment="1">
      <alignment horizontal="left" vertical="center" indent="2"/>
    </xf>
    <xf numFmtId="178" fontId="1" fillId="0" borderId="0" xfId="204" applyNumberFormat="1" applyFont="1" applyFill="1" applyAlignment="1">
      <alignment vertical="center"/>
    </xf>
    <xf numFmtId="49" fontId="10" fillId="0" borderId="0" xfId="204" applyNumberFormat="1" applyFont="1" applyFill="1" applyAlignment="1">
      <alignment vertical="center"/>
    </xf>
    <xf numFmtId="0" fontId="11" fillId="0" borderId="0" xfId="5" applyFont="1" applyFill="1" applyAlignment="1">
      <alignment vertical="top"/>
      <protection locked="0"/>
    </xf>
    <xf numFmtId="0" fontId="1" fillId="0" borderId="0" xfId="5" applyFont="1" applyFill="1" applyAlignment="1">
      <alignment vertical="top"/>
      <protection locked="0"/>
    </xf>
    <xf numFmtId="49" fontId="1" fillId="0" borderId="0" xfId="5" applyNumberFormat="1" applyFont="1" applyFill="1" applyAlignment="1">
      <alignment horizontal="left" vertical="top"/>
      <protection locked="0"/>
    </xf>
    <xf numFmtId="49" fontId="1" fillId="0" borderId="0" xfId="5" applyNumberFormat="1" applyFont="1" applyFill="1" applyAlignment="1">
      <alignment horizontal="left" vertical="top" indent="1"/>
      <protection locked="0"/>
    </xf>
    <xf numFmtId="49" fontId="1" fillId="0" borderId="0" xfId="5" applyNumberFormat="1" applyFont="1" applyFill="1" applyAlignment="1">
      <alignment horizontal="left" vertical="top" indent="2"/>
      <protection locked="0"/>
    </xf>
    <xf numFmtId="49" fontId="3" fillId="0" borderId="0" xfId="5" applyNumberFormat="1" applyFont="1" applyFill="1" applyAlignment="1">
      <alignment horizontal="left" vertical="top"/>
      <protection locked="0"/>
    </xf>
    <xf numFmtId="0" fontId="3" fillId="0" borderId="0" xfId="5" applyFont="1" applyFill="1" applyAlignment="1">
      <alignment vertical="top"/>
      <protection locked="0"/>
    </xf>
    <xf numFmtId="178" fontId="3" fillId="0" borderId="0" xfId="5" applyNumberFormat="1" applyFont="1" applyFill="1" applyAlignment="1">
      <alignment vertical="top"/>
      <protection locked="0"/>
    </xf>
    <xf numFmtId="0" fontId="4" fillId="0" borderId="0" xfId="5" applyFont="1" applyFill="1" applyAlignment="1">
      <alignment vertical="top"/>
      <protection locked="0"/>
    </xf>
    <xf numFmtId="49" fontId="4" fillId="0" borderId="0" xfId="43" applyNumberFormat="1" applyFont="1" applyFill="1"/>
    <xf numFmtId="2" fontId="4" fillId="0" borderId="0" xfId="43" applyNumberFormat="1" applyFont="1" applyFill="1"/>
    <xf numFmtId="178" fontId="4" fillId="0" borderId="0" xfId="5" applyNumberFormat="1" applyFont="1" applyFill="1" applyAlignment="1">
      <alignment vertical="top"/>
      <protection locked="0"/>
    </xf>
    <xf numFmtId="0" fontId="12" fillId="0" borderId="0" xfId="5" applyFont="1" applyFill="1" applyAlignment="1">
      <alignment vertical="top"/>
      <protection locked="0"/>
    </xf>
    <xf numFmtId="178" fontId="1" fillId="0" borderId="0" xfId="5" applyNumberFormat="1" applyFont="1" applyFill="1" applyAlignment="1">
      <alignment horizontal="right" vertical="center"/>
      <protection locked="0"/>
    </xf>
    <xf numFmtId="49" fontId="6" fillId="0" borderId="1" xfId="5" applyNumberFormat="1" applyFont="1" applyFill="1" applyBorder="1" applyAlignment="1">
      <alignment horizontal="center" vertical="center"/>
      <protection locked="0"/>
    </xf>
    <xf numFmtId="0" fontId="6" fillId="0" borderId="1" xfId="5" applyFont="1" applyFill="1" applyBorder="1" applyAlignment="1">
      <alignment horizontal="center" vertical="center"/>
      <protection locked="0"/>
    </xf>
    <xf numFmtId="178" fontId="6" fillId="0" borderId="1" xfId="5" applyNumberFormat="1" applyFont="1" applyFill="1" applyBorder="1" applyAlignment="1">
      <alignment horizontal="center" vertical="center"/>
      <protection locked="0"/>
    </xf>
    <xf numFmtId="0" fontId="1" fillId="0" borderId="0" xfId="43" applyFont="1" applyFill="1" applyAlignment="1">
      <alignment vertical="center" wrapText="1"/>
    </xf>
    <xf numFmtId="49" fontId="6" fillId="0" borderId="1" xfId="5" applyNumberFormat="1" applyFont="1" applyFill="1" applyBorder="1" applyAlignment="1">
      <alignment horizontal="left" vertical="center"/>
      <protection locked="0"/>
    </xf>
    <xf numFmtId="49" fontId="1" fillId="0" borderId="0" xfId="43" applyNumberFormat="1" applyFont="1" applyFill="1" applyAlignment="1">
      <alignment horizontal="left"/>
    </xf>
    <xf numFmtId="49" fontId="1" fillId="0" borderId="1" xfId="5" applyNumberFormat="1" applyFont="1" applyFill="1" applyBorder="1" applyAlignment="1">
      <alignment horizontal="left" vertical="center"/>
      <protection locked="0"/>
    </xf>
    <xf numFmtId="49" fontId="1" fillId="0" borderId="1" xfId="5" applyNumberFormat="1" applyFont="1" applyFill="1" applyBorder="1" applyAlignment="1">
      <alignment horizontal="left" vertical="center" wrapText="1" indent="1"/>
      <protection locked="0"/>
    </xf>
    <xf numFmtId="49" fontId="1" fillId="0" borderId="0" xfId="43" applyNumberFormat="1" applyFont="1" applyFill="1" applyAlignment="1">
      <alignment horizontal="left" indent="1"/>
    </xf>
    <xf numFmtId="49" fontId="1" fillId="0" borderId="1" xfId="5" applyNumberFormat="1" applyFont="1" applyFill="1" applyBorder="1" applyAlignment="1">
      <alignment horizontal="left" vertical="center" indent="2"/>
      <protection locked="0"/>
    </xf>
    <xf numFmtId="49" fontId="1" fillId="0" borderId="0" xfId="43" applyNumberFormat="1" applyFont="1" applyFill="1" applyAlignment="1">
      <alignment horizontal="left" indent="2"/>
    </xf>
    <xf numFmtId="181" fontId="1" fillId="0" borderId="0" xfId="5" applyNumberFormat="1" applyFont="1" applyFill="1" applyAlignment="1">
      <alignment vertical="top"/>
      <protection locked="0"/>
    </xf>
    <xf numFmtId="180" fontId="1" fillId="0" borderId="0" xfId="5" applyNumberFormat="1" applyFont="1" applyFill="1" applyAlignment="1">
      <alignment vertical="top"/>
      <protection locked="0"/>
    </xf>
    <xf numFmtId="49" fontId="1" fillId="0" borderId="0" xfId="43" applyNumberFormat="1" applyFont="1" applyFill="1"/>
    <xf numFmtId="0" fontId="6" fillId="0" borderId="2" xfId="5" applyFont="1" applyFill="1" applyBorder="1" applyAlignment="1">
      <alignment horizontal="center" vertical="center"/>
      <protection locked="0"/>
    </xf>
    <xf numFmtId="49" fontId="3" fillId="0" borderId="0" xfId="5" applyNumberFormat="1" applyFont="1" applyFill="1" applyAlignment="1">
      <alignment vertical="top"/>
      <protection locked="0"/>
    </xf>
    <xf numFmtId="178" fontId="11" fillId="0" borderId="0" xfId="5" applyNumberFormat="1" applyFont="1" applyFill="1" applyAlignment="1">
      <alignment vertical="top"/>
      <protection locked="0"/>
    </xf>
    <xf numFmtId="178" fontId="1" fillId="0" borderId="0" xfId="5" applyNumberFormat="1" applyFont="1" applyFill="1" applyAlignment="1">
      <alignment vertical="top"/>
      <protection locked="0"/>
    </xf>
    <xf numFmtId="0" fontId="1" fillId="0" borderId="0" xfId="43" applyFont="1" applyFill="1" applyAlignment="1">
      <alignment horizontal="center" vertical="center" wrapText="1"/>
    </xf>
    <xf numFmtId="2" fontId="1" fillId="0" borderId="0" xfId="43" applyNumberFormat="1" applyFont="1" applyFill="1"/>
    <xf numFmtId="49" fontId="1" fillId="0" borderId="0" xfId="43" applyNumberFormat="1" applyFont="1" applyFill="1" applyAlignment="1" applyProtection="1">
      <alignment horizontal="left" vertical="center"/>
      <protection locked="0"/>
    </xf>
    <xf numFmtId="49" fontId="1" fillId="0" borderId="0" xfId="43" applyNumberFormat="1" applyFont="1" applyFill="1" applyAlignment="1" applyProtection="1">
      <alignment horizontal="left" vertical="center" indent="1"/>
      <protection locked="0"/>
    </xf>
    <xf numFmtId="49" fontId="1" fillId="0" borderId="0" xfId="43" applyNumberFormat="1" applyFont="1" applyFill="1" applyAlignment="1" applyProtection="1">
      <alignment horizontal="left" vertical="center" indent="2"/>
      <protection locked="0"/>
    </xf>
    <xf numFmtId="49" fontId="1" fillId="0" borderId="0" xfId="43" applyNumberFormat="1" applyFont="1" applyFill="1" applyAlignment="1" applyProtection="1">
      <alignment vertical="center"/>
      <protection locked="0"/>
    </xf>
    <xf numFmtId="2" fontId="1" fillId="0" borderId="0" xfId="43" applyNumberFormat="1" applyFont="1" applyFill="1" applyAlignment="1" applyProtection="1">
      <alignment vertical="center"/>
      <protection locked="0"/>
    </xf>
    <xf numFmtId="181" fontId="6" fillId="0" borderId="1" xfId="5" applyNumberFormat="1" applyFont="1" applyFill="1" applyBorder="1" applyAlignment="1">
      <alignment vertical="center"/>
      <protection locked="0"/>
    </xf>
    <xf numFmtId="181" fontId="4" fillId="0" borderId="0" xfId="5" applyNumberFormat="1" applyFont="1" applyFill="1" applyAlignment="1">
      <alignment vertical="top"/>
      <protection locked="0"/>
    </xf>
    <xf numFmtId="49" fontId="4" fillId="0" borderId="0" xfId="43" applyNumberFormat="1" applyFont="1" applyFill="1" applyAlignment="1" applyProtection="1">
      <alignment vertical="center"/>
      <protection locked="0"/>
    </xf>
    <xf numFmtId="2" fontId="4" fillId="0" borderId="0" xfId="43" applyNumberFormat="1" applyFont="1" applyFill="1" applyAlignment="1" applyProtection="1">
      <alignment vertical="center"/>
      <protection locked="0"/>
    </xf>
    <xf numFmtId="0" fontId="8" fillId="0" borderId="0" xfId="17" applyFont="1">
      <alignment vertical="center"/>
    </xf>
    <xf numFmtId="0" fontId="13" fillId="0" borderId="0" xfId="17" applyFont="1">
      <alignment vertical="center"/>
    </xf>
    <xf numFmtId="0" fontId="14" fillId="0" borderId="0" xfId="17">
      <alignment vertical="center"/>
    </xf>
    <xf numFmtId="0" fontId="0" fillId="0" borderId="0" xfId="17" applyFont="1">
      <alignment vertical="center"/>
    </xf>
    <xf numFmtId="0" fontId="17" fillId="0" borderId="1" xfId="17" applyFont="1" applyBorder="1" applyAlignment="1">
      <alignment horizontal="center" vertical="center"/>
    </xf>
    <xf numFmtId="0" fontId="1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0" fontId="17" fillId="0" borderId="2" xfId="17" applyFont="1" applyBorder="1" applyAlignment="1">
      <alignment horizontal="center" vertical="center" wrapText="1"/>
    </xf>
    <xf numFmtId="0" fontId="0" fillId="0" borderId="1" xfId="17" applyFont="1" applyBorder="1">
      <alignment vertical="center"/>
    </xf>
    <xf numFmtId="0" fontId="0" fillId="0" borderId="1" xfId="17" applyFont="1" applyBorder="1" applyAlignment="1">
      <alignment horizontal="right" vertical="center"/>
    </xf>
    <xf numFmtId="0" fontId="7" fillId="0" borderId="1" xfId="17" applyFont="1" applyBorder="1">
      <alignment vertical="center"/>
    </xf>
    <xf numFmtId="0" fontId="7" fillId="0" borderId="1" xfId="17" applyFont="1" applyBorder="1" applyAlignment="1">
      <alignment horizontal="right" vertical="center"/>
    </xf>
    <xf numFmtId="0" fontId="1" fillId="0" borderId="0" xfId="43" applyFont="1" applyFill="1" applyAlignment="1">
      <alignment vertical="center"/>
    </xf>
    <xf numFmtId="0" fontId="6" fillId="0" borderId="0" xfId="43" applyFont="1" applyFill="1" applyAlignment="1">
      <alignment vertical="center"/>
    </xf>
    <xf numFmtId="49" fontId="6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center" indent="1"/>
    </xf>
    <xf numFmtId="0" fontId="10" fillId="0" borderId="0" xfId="43" applyFont="1" applyFill="1" applyAlignment="1">
      <alignment vertical="center"/>
    </xf>
    <xf numFmtId="178" fontId="10" fillId="0" borderId="0" xfId="43" applyNumberFormat="1" applyFont="1" applyFill="1" applyAlignment="1">
      <alignment vertical="center"/>
    </xf>
    <xf numFmtId="178" fontId="1" fillId="0" borderId="0" xfId="43" applyNumberFormat="1" applyFont="1" applyFill="1" applyAlignment="1">
      <alignment horizontal="right" vertical="center"/>
    </xf>
    <xf numFmtId="0" fontId="6" fillId="0" borderId="1" xfId="43" applyFont="1" applyFill="1" applyBorder="1" applyAlignment="1">
      <alignment horizontal="center" vertical="center"/>
    </xf>
    <xf numFmtId="178" fontId="6" fillId="0" borderId="1" xfId="43" applyNumberFormat="1" applyFont="1" applyFill="1" applyBorder="1" applyAlignment="1">
      <alignment horizontal="center" vertical="center"/>
    </xf>
    <xf numFmtId="49" fontId="6" fillId="0" borderId="1" xfId="43" applyNumberFormat="1" applyFont="1" applyFill="1" applyBorder="1" applyAlignment="1">
      <alignment horizontal="left" vertical="center"/>
    </xf>
    <xf numFmtId="181" fontId="6" fillId="0" borderId="1" xfId="43" applyNumberFormat="1" applyFont="1" applyFill="1" applyBorder="1" applyAlignment="1">
      <alignment horizontal="right" vertical="center"/>
    </xf>
    <xf numFmtId="49" fontId="1" fillId="0" borderId="1" xfId="43" applyNumberFormat="1" applyFont="1" applyFill="1" applyBorder="1" applyAlignment="1">
      <alignment horizontal="left" vertical="center"/>
    </xf>
    <xf numFmtId="49" fontId="1" fillId="0" borderId="1" xfId="43" applyNumberFormat="1" applyFont="1" applyFill="1" applyBorder="1" applyAlignment="1">
      <alignment horizontal="left" vertical="center" indent="1"/>
    </xf>
    <xf numFmtId="181" fontId="1" fillId="0" borderId="1" xfId="43" applyNumberFormat="1" applyFont="1" applyFill="1" applyBorder="1" applyAlignment="1">
      <alignment vertical="center"/>
    </xf>
    <xf numFmtId="178" fontId="6" fillId="0" borderId="1" xfId="43" applyNumberFormat="1" applyFont="1" applyFill="1" applyBorder="1" applyAlignment="1">
      <alignment horizontal="right" vertical="center"/>
    </xf>
    <xf numFmtId="49" fontId="10" fillId="0" borderId="0" xfId="43" applyNumberFormat="1" applyFont="1" applyFill="1" applyAlignment="1">
      <alignment vertical="center"/>
    </xf>
    <xf numFmtId="181" fontId="3" fillId="0" borderId="0" xfId="5" applyNumberFormat="1" applyFont="1" applyFill="1" applyAlignment="1">
      <alignment vertical="top"/>
      <protection locked="0"/>
    </xf>
    <xf numFmtId="181" fontId="1" fillId="0" borderId="0" xfId="5" applyNumberFormat="1" applyFont="1" applyFill="1" applyAlignment="1">
      <alignment horizontal="right" vertical="center"/>
      <protection locked="0"/>
    </xf>
    <xf numFmtId="181" fontId="6" fillId="0" borderId="1" xfId="5" applyNumberFormat="1" applyFont="1" applyFill="1" applyBorder="1" applyAlignment="1">
      <alignment horizontal="center" vertical="center"/>
      <protection locked="0"/>
    </xf>
    <xf numFmtId="0" fontId="6" fillId="0" borderId="1" xfId="210" applyFont="1" applyFill="1" applyBorder="1" applyAlignment="1">
      <alignment vertical="center"/>
    </xf>
    <xf numFmtId="181" fontId="1" fillId="0" borderId="1" xfId="210" applyNumberFormat="1" applyFont="1" applyFill="1" applyBorder="1" applyAlignment="1" applyProtection="1">
      <alignment horizontal="left" vertical="center"/>
      <protection locked="0"/>
    </xf>
    <xf numFmtId="183" fontId="1" fillId="0" borderId="1" xfId="210" applyNumberFormat="1" applyFont="1" applyFill="1" applyBorder="1" applyAlignment="1" applyProtection="1">
      <alignment horizontal="left" vertical="center"/>
      <protection locked="0"/>
    </xf>
    <xf numFmtId="0" fontId="1" fillId="0" borderId="1" xfId="210" applyFont="1" applyFill="1" applyBorder="1" applyAlignment="1">
      <alignment vertical="center"/>
    </xf>
    <xf numFmtId="0" fontId="1" fillId="0" borderId="1" xfId="188" applyFont="1" applyBorder="1" applyAlignment="1">
      <alignment vertical="center"/>
    </xf>
    <xf numFmtId="181" fontId="3" fillId="0" borderId="0" xfId="5" applyNumberFormat="1" applyFont="1" applyFill="1" applyAlignment="1">
      <alignment horizontal="right" vertical="top"/>
      <protection locked="0"/>
    </xf>
    <xf numFmtId="49" fontId="18" fillId="0" borderId="1" xfId="5" applyNumberFormat="1" applyFont="1" applyFill="1" applyBorder="1" applyAlignment="1">
      <alignment horizontal="center" vertical="center"/>
      <protection locked="0"/>
    </xf>
    <xf numFmtId="181" fontId="18" fillId="0" borderId="1" xfId="5" applyNumberFormat="1" applyFont="1" applyFill="1" applyBorder="1" applyAlignment="1">
      <alignment horizontal="center" vertical="center"/>
      <protection locked="0"/>
    </xf>
    <xf numFmtId="49" fontId="1" fillId="0" borderId="1" xfId="5" applyNumberFormat="1" applyFont="1" applyFill="1" applyBorder="1" applyAlignment="1">
      <alignment horizontal="left" vertical="center" indent="1"/>
      <protection locked="0"/>
    </xf>
    <xf numFmtId="49" fontId="4" fillId="0" borderId="0" xfId="5" applyNumberFormat="1" applyFont="1" applyFill="1" applyAlignment="1">
      <alignment vertical="top"/>
      <protection locked="0"/>
    </xf>
    <xf numFmtId="0" fontId="6" fillId="0" borderId="0" xfId="214" applyFont="1" applyAlignment="1">
      <alignment horizontal="center" vertical="center"/>
    </xf>
    <xf numFmtId="49" fontId="6" fillId="0" borderId="0" xfId="214" applyNumberFormat="1" applyFont="1" applyAlignment="1">
      <alignment horizontal="left" vertical="center"/>
    </xf>
    <xf numFmtId="49" fontId="1" fillId="0" borderId="0" xfId="214" applyNumberFormat="1" applyFont="1" applyAlignment="1">
      <alignment horizontal="left" indent="1"/>
    </xf>
    <xf numFmtId="0" fontId="1" fillId="0" borderId="0" xfId="214" applyFont="1"/>
    <xf numFmtId="0" fontId="9" fillId="0" borderId="0" xfId="214" applyFont="1"/>
    <xf numFmtId="0" fontId="6" fillId="0" borderId="0" xfId="214" applyFont="1"/>
    <xf numFmtId="0" fontId="10" fillId="0" borderId="0" xfId="214" applyFont="1"/>
    <xf numFmtId="178" fontId="10" fillId="0" borderId="0" xfId="214" applyNumberFormat="1" applyFont="1"/>
    <xf numFmtId="0" fontId="19" fillId="0" borderId="0" xfId="214" applyFont="1" applyAlignment="1">
      <alignment horizontal="center"/>
    </xf>
    <xf numFmtId="178" fontId="9" fillId="0" borderId="0" xfId="214" applyNumberFormat="1" applyFont="1" applyAlignment="1">
      <alignment horizontal="right" vertical="center"/>
    </xf>
    <xf numFmtId="0" fontId="6" fillId="0" borderId="1" xfId="214" applyFont="1" applyBorder="1" applyAlignment="1">
      <alignment horizontal="center" vertical="center"/>
    </xf>
    <xf numFmtId="178" fontId="6" fillId="0" borderId="1" xfId="214" applyNumberFormat="1" applyFont="1" applyBorder="1" applyAlignment="1" applyProtection="1">
      <alignment horizontal="center" vertical="center" wrapText="1"/>
      <protection locked="0"/>
    </xf>
    <xf numFmtId="49" fontId="1" fillId="0" borderId="1" xfId="214" applyNumberFormat="1" applyFont="1" applyBorder="1" applyAlignment="1">
      <alignment horizontal="left" vertical="center"/>
    </xf>
    <xf numFmtId="49" fontId="1" fillId="0" borderId="1" xfId="214" applyNumberFormat="1" applyFont="1" applyBorder="1" applyAlignment="1">
      <alignment horizontal="left" vertical="center" indent="1"/>
    </xf>
    <xf numFmtId="49" fontId="1" fillId="0" borderId="1" xfId="214" applyNumberFormat="1" applyFont="1" applyFill="1" applyBorder="1" applyAlignment="1">
      <alignment horizontal="left" vertical="center"/>
    </xf>
    <xf numFmtId="49" fontId="1" fillId="0" borderId="1" xfId="214" applyNumberFormat="1" applyFont="1" applyFill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shrinkToFit="1"/>
    </xf>
    <xf numFmtId="0" fontId="8" fillId="0" borderId="1" xfId="0" applyFont="1" applyBorder="1" applyAlignment="1">
      <alignment horizontal="right" vertical="center" shrinkToFit="1"/>
    </xf>
    <xf numFmtId="0" fontId="6" fillId="0" borderId="2" xfId="214" applyFont="1" applyBorder="1" applyAlignment="1">
      <alignment horizontal="center" vertical="center"/>
    </xf>
    <xf numFmtId="49" fontId="10" fillId="0" borderId="0" xfId="214" applyNumberFormat="1" applyFont="1"/>
    <xf numFmtId="0" fontId="0" fillId="0" borderId="0" xfId="188" applyFont="1">
      <alignment vertical="center"/>
    </xf>
    <xf numFmtId="0" fontId="30" fillId="0" borderId="0" xfId="188">
      <alignment vertical="center"/>
    </xf>
    <xf numFmtId="0" fontId="20" fillId="0" borderId="0" xfId="188" applyFont="1" applyAlignment="1">
      <alignment vertical="center"/>
    </xf>
    <xf numFmtId="0" fontId="21" fillId="0" borderId="0" xfId="188" applyFont="1" applyAlignment="1">
      <alignment vertical="center" wrapText="1"/>
    </xf>
    <xf numFmtId="0" fontId="21" fillId="0" borderId="0" xfId="188" applyFont="1" applyAlignment="1">
      <alignment vertical="center"/>
    </xf>
    <xf numFmtId="0" fontId="22" fillId="0" borderId="0" xfId="188" applyFont="1" applyAlignment="1">
      <alignment horizontal="center" vertical="center"/>
    </xf>
    <xf numFmtId="0" fontId="24" fillId="0" borderId="0" xfId="188" applyFont="1" applyAlignment="1">
      <alignment horizontal="justify" vertical="center" wrapText="1"/>
    </xf>
    <xf numFmtId="0" fontId="25" fillId="0" borderId="1" xfId="188" applyFont="1" applyBorder="1" applyAlignment="1">
      <alignment horizontal="center" vertical="center" wrapText="1"/>
    </xf>
    <xf numFmtId="0" fontId="26" fillId="0" borderId="1" xfId="188" applyFont="1" applyBorder="1" applyAlignment="1">
      <alignment horizontal="left" vertical="center" wrapText="1"/>
    </xf>
    <xf numFmtId="0" fontId="0" fillId="0" borderId="1" xfId="188" applyFont="1" applyBorder="1" applyAlignment="1">
      <alignment horizontal="right" vertical="center" wrapText="1"/>
    </xf>
    <xf numFmtId="0" fontId="24" fillId="0" borderId="1" xfId="188" applyFont="1" applyBorder="1" applyAlignment="1">
      <alignment horizontal="left" vertical="center" wrapText="1"/>
    </xf>
    <xf numFmtId="0" fontId="0" fillId="0" borderId="1" xfId="188" applyFont="1" applyBorder="1" applyAlignment="1">
      <alignment horizontal="left" vertical="center" wrapText="1"/>
    </xf>
    <xf numFmtId="0" fontId="27" fillId="0" borderId="1" xfId="188" applyFont="1" applyBorder="1" applyAlignment="1">
      <alignment horizontal="left" vertical="center" wrapText="1"/>
    </xf>
    <xf numFmtId="0" fontId="27" fillId="0" borderId="1" xfId="188" applyFont="1" applyBorder="1" applyAlignment="1">
      <alignment horizontal="right" vertical="center" wrapText="1"/>
    </xf>
    <xf numFmtId="0" fontId="26" fillId="0" borderId="1" xfId="188" applyFont="1" applyBorder="1" applyAlignment="1">
      <alignment horizontal="center" vertical="center" wrapText="1"/>
    </xf>
    <xf numFmtId="0" fontId="26" fillId="0" borderId="1" xfId="188" applyFont="1" applyBorder="1" applyAlignment="1">
      <alignment horizontal="right" vertical="center" wrapText="1"/>
    </xf>
  </cellXfs>
  <cellStyles count="283">
    <cellStyle name="_ET_STYLE_NoName_00_" xfId="12"/>
    <cellStyle name="_ET_STYLE_NoName_00__2016年人代会报告附表20160104" xfId="32"/>
    <cellStyle name="_ET_STYLE_NoName_00__国库1月5日调整表" xfId="33"/>
    <cellStyle name="20% - 强调文字颜色 1 2" xfId="4"/>
    <cellStyle name="20% - 强调文字颜色 1 3" xfId="30"/>
    <cellStyle name="20% - 强调文字颜色 1 4" xfId="29"/>
    <cellStyle name="20% - 强调文字颜色 2 2" xfId="36"/>
    <cellStyle name="20% - 强调文字颜色 2 3" xfId="15"/>
    <cellStyle name="20% - 强调文字颜色 2 4" xfId="37"/>
    <cellStyle name="20% - 强调文字颜色 3 2" xfId="38"/>
    <cellStyle name="20% - 强调文字颜色 3 3" xfId="16"/>
    <cellStyle name="20% - 强调文字颜色 3 4" xfId="40"/>
    <cellStyle name="20% - 强调文字颜色 4 2" xfId="42"/>
    <cellStyle name="20% - 强调文字颜色 4 3" xfId="44"/>
    <cellStyle name="20% - 强调文字颜色 4 4" xfId="46"/>
    <cellStyle name="20% - 强调文字颜色 5 2" xfId="51"/>
    <cellStyle name="20% - 强调文字颜色 5 3" xfId="52"/>
    <cellStyle name="20% - 强调文字颜色 5 4" xfId="53"/>
    <cellStyle name="20% - 强调文字颜色 6 2" xfId="55"/>
    <cellStyle name="20% - 强调文字颜色 6 3" xfId="56"/>
    <cellStyle name="20% - 强调文字颜色 6 4" xfId="57"/>
    <cellStyle name="40% - 强调文字颜色 1 2" xfId="61"/>
    <cellStyle name="40% - 强调文字颜色 1 3" xfId="63"/>
    <cellStyle name="40% - 强调文字颜色 1 4" xfId="64"/>
    <cellStyle name="40% - 强调文字颜色 2 2" xfId="65"/>
    <cellStyle name="40% - 强调文字颜色 2 3" xfId="66"/>
    <cellStyle name="40% - 强调文字颜色 2 4" xfId="67"/>
    <cellStyle name="40% - 强调文字颜色 3 2" xfId="69"/>
    <cellStyle name="40% - 强调文字颜色 3 3" xfId="70"/>
    <cellStyle name="40% - 强调文字颜色 3 4" xfId="71"/>
    <cellStyle name="40% - 强调文字颜色 4 2" xfId="14"/>
    <cellStyle name="40% - 强调文字颜色 4 3" xfId="72"/>
    <cellStyle name="40% - 强调文字颜色 4 4" xfId="73"/>
    <cellStyle name="40% - 强调文字颜色 5 2" xfId="74"/>
    <cellStyle name="40% - 强调文字颜色 5 3" xfId="75"/>
    <cellStyle name="40% - 强调文字颜色 5 4" xfId="76"/>
    <cellStyle name="40% - 强调文字颜色 6 2" xfId="78"/>
    <cellStyle name="40% - 强调文字颜色 6 3" xfId="79"/>
    <cellStyle name="40% - 强调文字颜色 6 4" xfId="80"/>
    <cellStyle name="60% - 强调文字颜色 1 2" xfId="41"/>
    <cellStyle name="60% - 强调文字颜色 1 3" xfId="81"/>
    <cellStyle name="60% - 强调文字颜色 1 4" xfId="82"/>
    <cellStyle name="60% - 强调文字颜色 2 2" xfId="47"/>
    <cellStyle name="60% - 强调文字颜色 2 3" xfId="9"/>
    <cellStyle name="60% - 强调文字颜色 2 4" xfId="83"/>
    <cellStyle name="60% - 强调文字颜色 3 2" xfId="54"/>
    <cellStyle name="60% - 强调文字颜色 3 3" xfId="85"/>
    <cellStyle name="60% - 强调文字颜色 3 4" xfId="86"/>
    <cellStyle name="60% - 强调文字颜色 4 2" xfId="58"/>
    <cellStyle name="60% - 强调文字颜色 4 3" xfId="87"/>
    <cellStyle name="60% - 强调文字颜色 4 4" xfId="89"/>
    <cellStyle name="60% - 强调文字颜色 5 2" xfId="90"/>
    <cellStyle name="60% - 强调文字颜色 5 3" xfId="92"/>
    <cellStyle name="60% - 强调文字颜色 5 4" xfId="94"/>
    <cellStyle name="60% - 强调文字颜色 6 2" xfId="95"/>
    <cellStyle name="60% - 强调文字颜色 6 3" xfId="96"/>
    <cellStyle name="60% - 强调文字颜色 6 4" xfId="97"/>
    <cellStyle name="60% - 着色 2" xfId="10"/>
    <cellStyle name="no dec" xfId="106"/>
    <cellStyle name="Normal_APR" xfId="107"/>
    <cellStyle name="百分比 2" xfId="110"/>
    <cellStyle name="百分比 2 2" xfId="112"/>
    <cellStyle name="百分比 2 3" xfId="113"/>
    <cellStyle name="百分比 3" xfId="108"/>
    <cellStyle name="标题 1 2" xfId="101"/>
    <cellStyle name="标题 1 3" xfId="103"/>
    <cellStyle name="标题 1 4" xfId="105"/>
    <cellStyle name="标题 2 2" xfId="114"/>
    <cellStyle name="标题 2 3" xfId="34"/>
    <cellStyle name="标题 2 4" xfId="116"/>
    <cellStyle name="标题 3 2" xfId="117"/>
    <cellStyle name="标题 3 3" xfId="118"/>
    <cellStyle name="标题 3 4" xfId="119"/>
    <cellStyle name="标题 4 2" xfId="120"/>
    <cellStyle name="标题 4 3" xfId="121"/>
    <cellStyle name="标题 4 4" xfId="122"/>
    <cellStyle name="标题 5" xfId="125"/>
    <cellStyle name="标题 6" xfId="126"/>
    <cellStyle name="标题 7" xfId="128"/>
    <cellStyle name="表标题" xfId="129"/>
    <cellStyle name="差 2" xfId="130"/>
    <cellStyle name="差 3" xfId="131"/>
    <cellStyle name="差 4" xfId="111"/>
    <cellStyle name="差_01长安" xfId="132"/>
    <cellStyle name="差_01长安_表八" xfId="133"/>
    <cellStyle name="差_01长安_表九" xfId="135"/>
    <cellStyle name="差_01长安_表七" xfId="137"/>
    <cellStyle name="差_01长安_表三" xfId="138"/>
    <cellStyle name="差_01长安_表十" xfId="139"/>
    <cellStyle name="差_01长安_表五" xfId="140"/>
    <cellStyle name="差_01长安_附表" xfId="142"/>
    <cellStyle name="差_01长安_石家庄市汇总表(正确）" xfId="91"/>
    <cellStyle name="差_02桥西" xfId="143"/>
    <cellStyle name="差_02桥西_表八" xfId="144"/>
    <cellStyle name="差_02桥西_表九" xfId="145"/>
    <cellStyle name="差_02桥西_表七" xfId="146"/>
    <cellStyle name="差_02桥西_表三" xfId="148"/>
    <cellStyle name="差_02桥西_表十" xfId="123"/>
    <cellStyle name="差_02桥西_表五" xfId="150"/>
    <cellStyle name="差_02桥西_附表" xfId="151"/>
    <cellStyle name="差_02桥西_石家庄市汇总表(正确）" xfId="68"/>
    <cellStyle name="差_06高新" xfId="152"/>
    <cellStyle name="差_06高新_表八" xfId="153"/>
    <cellStyle name="差_06高新_表九" xfId="155"/>
    <cellStyle name="差_06高新_表七" xfId="156"/>
    <cellStyle name="差_06高新_表三" xfId="157"/>
    <cellStyle name="差_06高新_表十" xfId="159"/>
    <cellStyle name="差_06高新_表五" xfId="160"/>
    <cellStyle name="差_06高新_附表" xfId="161"/>
    <cellStyle name="差_06高新_石家庄市汇总表(正确）" xfId="162"/>
    <cellStyle name="差_08晋州" xfId="163"/>
    <cellStyle name="差_2015年预算表格（表间公式）" xfId="165"/>
    <cellStyle name="差_22灵寿" xfId="166"/>
    <cellStyle name="差_22灵寿_表八" xfId="115"/>
    <cellStyle name="差_22灵寿_表九" xfId="167"/>
    <cellStyle name="差_22灵寿_表七" xfId="168"/>
    <cellStyle name="差_22灵寿_表三" xfId="170"/>
    <cellStyle name="差_22灵寿_表十" xfId="171"/>
    <cellStyle name="差_22灵寿_表五" xfId="173"/>
    <cellStyle name="差_22灵寿_附表" xfId="174"/>
    <cellStyle name="差_23行唐" xfId="176"/>
    <cellStyle name="差_保定市2015年预算表格（八张全表不含定州）" xfId="48"/>
    <cellStyle name="差_部门基本支出预算统计表2016发海娟" xfId="178"/>
    <cellStyle name="差_发老吕2016基本支出测算11.28" xfId="35"/>
    <cellStyle name="差_各市合成" xfId="179"/>
    <cellStyle name="差_衡水市（合格）" xfId="180"/>
    <cellStyle name="差_全国各省民生政策标准10.7(lp稿)(1)" xfId="181"/>
    <cellStyle name="差_石家庄（合格）" xfId="182"/>
    <cellStyle name="差_辛集市（合格）" xfId="127"/>
    <cellStyle name="常规" xfId="0" builtinId="0"/>
    <cellStyle name="常规 10" xfId="183"/>
    <cellStyle name="常规 11" xfId="185"/>
    <cellStyle name="常规 12" xfId="186"/>
    <cellStyle name="常规 13" xfId="187"/>
    <cellStyle name="常规 14" xfId="172"/>
    <cellStyle name="常规 15" xfId="188"/>
    <cellStyle name="常规 19" xfId="190"/>
    <cellStyle name="常规 2" xfId="191"/>
    <cellStyle name="常规 2 2" xfId="192"/>
    <cellStyle name="常规 2 2 2" xfId="193"/>
    <cellStyle name="常规 2 2_廊坊市（合格）" xfId="136"/>
    <cellStyle name="常规 2 3" xfId="195"/>
    <cellStyle name="常规 2 4" xfId="164"/>
    <cellStyle name="常规 2 4 2" xfId="196"/>
    <cellStyle name="常规 2 6" xfId="197"/>
    <cellStyle name="常规 2 7" xfId="199"/>
    <cellStyle name="常规 2_保定市2015年预算表格（八张全表不含定州）" xfId="201"/>
    <cellStyle name="常规 20" xfId="189"/>
    <cellStyle name="常规 21" xfId="202"/>
    <cellStyle name="常规 3" xfId="43"/>
    <cellStyle name="常规 3 2" xfId="203"/>
    <cellStyle name="常规 3 3" xfId="204"/>
    <cellStyle name="常规 3_保定市2015年预算表格（八张全表不含定州）" xfId="62"/>
    <cellStyle name="常规 39" xfId="2"/>
    <cellStyle name="常规 4" xfId="45"/>
    <cellStyle name="常规 4 2" xfId="206"/>
    <cellStyle name="常规 4 3" xfId="207"/>
    <cellStyle name="常规 4_05矿区" xfId="49"/>
    <cellStyle name="常规 40" xfId="208"/>
    <cellStyle name="常规 41" xfId="154"/>
    <cellStyle name="常规 43" xfId="99"/>
    <cellStyle name="常规 44" xfId="1"/>
    <cellStyle name="常规 45" xfId="100"/>
    <cellStyle name="常规 46" xfId="102"/>
    <cellStyle name="常规 47" xfId="104"/>
    <cellStyle name="常规 5" xfId="50"/>
    <cellStyle name="常规 5 2" xfId="11"/>
    <cellStyle name="常规 5_廊坊市（合格）" xfId="209"/>
    <cellStyle name="常规 6" xfId="8"/>
    <cellStyle name="常规 6 2" xfId="210"/>
    <cellStyle name="常规 7" xfId="84"/>
    <cellStyle name="常规 8" xfId="212"/>
    <cellStyle name="常规 8 2" xfId="17"/>
    <cellStyle name="常规 9" xfId="213"/>
    <cellStyle name="常规_2013.1.人代会报告附表" xfId="214"/>
    <cellStyle name="常规_表内审核" xfId="93"/>
    <cellStyle name="常规_功能分类1212zhangl" xfId="5"/>
    <cellStyle name="常规_功能分类1212zhangl 2" xfId="22"/>
    <cellStyle name="好 2" xfId="215"/>
    <cellStyle name="好 3" xfId="216"/>
    <cellStyle name="好 4" xfId="219"/>
    <cellStyle name="好_01长安" xfId="220"/>
    <cellStyle name="好_01长安_表八" xfId="109"/>
    <cellStyle name="好_01长安_表九" xfId="31"/>
    <cellStyle name="好_01长安_表七" xfId="221"/>
    <cellStyle name="好_01长安_表三" xfId="184"/>
    <cellStyle name="好_01长安_表十" xfId="222"/>
    <cellStyle name="好_01长安_表五" xfId="223"/>
    <cellStyle name="好_01长安_附表" xfId="224"/>
    <cellStyle name="好_01长安_石家庄市汇总表(正确）" xfId="225"/>
    <cellStyle name="好_02桥西" xfId="226"/>
    <cellStyle name="好_02桥西_表八" xfId="227"/>
    <cellStyle name="好_02桥西_表九" xfId="228"/>
    <cellStyle name="好_02桥西_表七" xfId="88"/>
    <cellStyle name="好_02桥西_表三" xfId="205"/>
    <cellStyle name="好_02桥西_表十" xfId="194"/>
    <cellStyle name="好_02桥西_表五" xfId="13"/>
    <cellStyle name="好_02桥西_附表" xfId="229"/>
    <cellStyle name="好_02桥西_石家庄市汇总表(正确）" xfId="230"/>
    <cellStyle name="好_06高新" xfId="231"/>
    <cellStyle name="好_06高新_表八" xfId="232"/>
    <cellStyle name="好_06高新_表九" xfId="233"/>
    <cellStyle name="好_06高新_表七" xfId="217"/>
    <cellStyle name="好_06高新_表三" xfId="234"/>
    <cellStyle name="好_06高新_表十" xfId="235"/>
    <cellStyle name="好_06高新_表五" xfId="236"/>
    <cellStyle name="好_06高新_附表" xfId="237"/>
    <cellStyle name="好_06高新_石家庄市汇总表(正确）" xfId="7"/>
    <cellStyle name="好_08晋州" xfId="238"/>
    <cellStyle name="好_2015年预算表格（表间公式）" xfId="149"/>
    <cellStyle name="好_22灵寿" xfId="240"/>
    <cellStyle name="好_22灵寿_表八" xfId="241"/>
    <cellStyle name="好_22灵寿_表九" xfId="242"/>
    <cellStyle name="好_22灵寿_表七" xfId="177"/>
    <cellStyle name="好_22灵寿_表三" xfId="19"/>
    <cellStyle name="好_22灵寿_表十" xfId="134"/>
    <cellStyle name="好_22灵寿_表五" xfId="98"/>
    <cellStyle name="好_22灵寿_附表" xfId="243"/>
    <cellStyle name="好_23行唐" xfId="244"/>
    <cellStyle name="好_保定市2015年预算表格（八张全表不含定州）" xfId="245"/>
    <cellStyle name="好_部门基本支出预算统计表2016发海娟" xfId="246"/>
    <cellStyle name="好_各市合成" xfId="247"/>
    <cellStyle name="好_衡水市（合格）" xfId="77"/>
    <cellStyle name="好_石家庄（合格）" xfId="248"/>
    <cellStyle name="好_辛集市（合格）" xfId="23"/>
    <cellStyle name="汇总 2" xfId="249"/>
    <cellStyle name="汇总 3" xfId="250"/>
    <cellStyle name="汇总 4" xfId="251"/>
    <cellStyle name="计算 2" xfId="6"/>
    <cellStyle name="计算 3" xfId="25"/>
    <cellStyle name="计算 4" xfId="27"/>
    <cellStyle name="检查单元格 2" xfId="124"/>
    <cellStyle name="检查单元格 3" xfId="252"/>
    <cellStyle name="检查单元格 4" xfId="253"/>
    <cellStyle name="解释性文本 2" xfId="239"/>
    <cellStyle name="解释性文本 3" xfId="254"/>
    <cellStyle name="解释性文本 4" xfId="255"/>
    <cellStyle name="警告文本 2" xfId="256"/>
    <cellStyle name="警告文本 3" xfId="257"/>
    <cellStyle name="警告文本 4" xfId="258"/>
    <cellStyle name="链接单元格 2" xfId="259"/>
    <cellStyle name="链接单元格 3" xfId="18"/>
    <cellStyle name="链接单元格 4" xfId="20"/>
    <cellStyle name="普通_97-917" xfId="260"/>
    <cellStyle name="千分位[0]_BT (2)" xfId="39"/>
    <cellStyle name="千分位_97-917" xfId="158"/>
    <cellStyle name="千位[0]_1" xfId="218"/>
    <cellStyle name="千位_1" xfId="261"/>
    <cellStyle name="强调文字颜色 1 2" xfId="175"/>
    <cellStyle name="强调文字颜色 1 3" xfId="262"/>
    <cellStyle name="强调文字颜色 1 4" xfId="263"/>
    <cellStyle name="强调文字颜色 2 2" xfId="264"/>
    <cellStyle name="强调文字颜色 2 3" xfId="265"/>
    <cellStyle name="强调文字颜色 2 4" xfId="266"/>
    <cellStyle name="强调文字颜色 3 2" xfId="267"/>
    <cellStyle name="强调文字颜色 3 3" xfId="268"/>
    <cellStyle name="强调文字颜色 3 4" xfId="269"/>
    <cellStyle name="强调文字颜色 4 2" xfId="270"/>
    <cellStyle name="强调文字颜色 4 3" xfId="198"/>
    <cellStyle name="强调文字颜色 4 4" xfId="200"/>
    <cellStyle name="强调文字颜色 5 2" xfId="271"/>
    <cellStyle name="强调文字颜色 5 3" xfId="141"/>
    <cellStyle name="强调文字颜色 5 4" xfId="272"/>
    <cellStyle name="强调文字颜色 6 2" xfId="273"/>
    <cellStyle name="强调文字颜色 6 3" xfId="274"/>
    <cellStyle name="强调文字颜色 6 4" xfId="275"/>
    <cellStyle name="适中 2" xfId="28"/>
    <cellStyle name="适中 3" xfId="59"/>
    <cellStyle name="适中 4" xfId="60"/>
    <cellStyle name="输出 2" xfId="21"/>
    <cellStyle name="输出 3" xfId="3"/>
    <cellStyle name="输出 4" xfId="24"/>
    <cellStyle name="输入 2" xfId="276"/>
    <cellStyle name="输入 3" xfId="169"/>
    <cellStyle name="输入 4" xfId="277"/>
    <cellStyle name="数字" xfId="278"/>
    <cellStyle name="未定义" xfId="279"/>
    <cellStyle name="小数" xfId="280"/>
    <cellStyle name="样式 1" xfId="281"/>
    <cellStyle name="着色 5" xfId="26"/>
    <cellStyle name="注释 2" xfId="211"/>
    <cellStyle name="注释 3" xfId="147"/>
    <cellStyle name="注释 4" xfId="28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446;&#21247;&#21024;\&#36130;&#25919;&#23616;\&#26032;&#24314;&#25991;&#20214;&#22841;\&#27491;&#24335;&#31295;3.4\&#39640;&#26032;\&#31038;&#20445;&#22522;&#3732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-17"/>
      <sheetName val="附表1-18"/>
      <sheetName val="Sheet2"/>
      <sheetName val="Sheet3"/>
    </sheetNames>
    <sheetDataSet>
      <sheetData sheetId="0">
        <row r="16">
          <cell r="C16">
            <v>5554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ColWidth="9"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1</v>
      </c>
      <c r="E1" t="s">
        <v>2</v>
      </c>
    </row>
    <row r="2" spans="1:5" x14ac:dyDescent="0.15">
      <c r="A2" t="s">
        <v>0</v>
      </c>
      <c r="B2" t="s">
        <v>1</v>
      </c>
      <c r="C2" t="s">
        <v>2</v>
      </c>
      <c r="D2" t="s">
        <v>1</v>
      </c>
      <c r="E2" t="s">
        <v>3</v>
      </c>
    </row>
    <row r="3" spans="1:5" x14ac:dyDescent="0.15">
      <c r="A3" t="s">
        <v>0</v>
      </c>
      <c r="B3" t="s">
        <v>1</v>
      </c>
      <c r="C3" t="s">
        <v>2</v>
      </c>
      <c r="D3" t="s">
        <v>1</v>
      </c>
      <c r="E3" t="s">
        <v>4</v>
      </c>
    </row>
    <row r="4" spans="1:5" x14ac:dyDescent="0.15">
      <c r="A4" t="s">
        <v>0</v>
      </c>
      <c r="B4" t="s">
        <v>1</v>
      </c>
      <c r="C4" t="s">
        <v>2</v>
      </c>
      <c r="D4" t="s">
        <v>1</v>
      </c>
      <c r="E4" t="s">
        <v>5</v>
      </c>
    </row>
    <row r="5" spans="1:5" x14ac:dyDescent="0.15">
      <c r="A5" t="s">
        <v>0</v>
      </c>
      <c r="B5" t="s">
        <v>1</v>
      </c>
      <c r="C5" t="s">
        <v>2</v>
      </c>
      <c r="D5" t="s">
        <v>1</v>
      </c>
      <c r="E5" t="s">
        <v>6</v>
      </c>
    </row>
    <row r="6" spans="1:5" x14ac:dyDescent="0.15">
      <c r="A6" t="s">
        <v>0</v>
      </c>
      <c r="B6" t="s">
        <v>1</v>
      </c>
      <c r="C6" t="s">
        <v>2</v>
      </c>
      <c r="D6" t="s">
        <v>1</v>
      </c>
      <c r="E6" t="s">
        <v>7</v>
      </c>
    </row>
    <row r="7" spans="1:5" x14ac:dyDescent="0.15">
      <c r="A7" t="s">
        <v>0</v>
      </c>
      <c r="B7" t="s">
        <v>1</v>
      </c>
      <c r="C7" t="s">
        <v>2</v>
      </c>
      <c r="D7" t="s">
        <v>1</v>
      </c>
      <c r="E7" t="s">
        <v>8</v>
      </c>
    </row>
    <row r="8" spans="1:5" x14ac:dyDescent="0.15">
      <c r="A8" t="s">
        <v>0</v>
      </c>
      <c r="B8" t="s">
        <v>1</v>
      </c>
      <c r="C8" t="s">
        <v>2</v>
      </c>
      <c r="D8" t="s">
        <v>1</v>
      </c>
      <c r="E8" t="s">
        <v>9</v>
      </c>
    </row>
    <row r="9" spans="1:5" x14ac:dyDescent="0.15">
      <c r="A9" t="s">
        <v>0</v>
      </c>
      <c r="B9" t="s">
        <v>1</v>
      </c>
      <c r="C9" t="s">
        <v>2</v>
      </c>
      <c r="D9" t="s">
        <v>1</v>
      </c>
      <c r="E9" t="s">
        <v>10</v>
      </c>
    </row>
    <row r="10" spans="1:5" x14ac:dyDescent="0.15">
      <c r="A10" t="s">
        <v>0</v>
      </c>
      <c r="B10" t="s">
        <v>1</v>
      </c>
      <c r="C10" t="s">
        <v>2</v>
      </c>
      <c r="D10" t="s">
        <v>1</v>
      </c>
      <c r="E10" t="s">
        <v>11</v>
      </c>
    </row>
    <row r="11" spans="1:5" x14ac:dyDescent="0.15">
      <c r="A11" t="s">
        <v>0</v>
      </c>
      <c r="B11" t="s">
        <v>1</v>
      </c>
      <c r="C11" t="s">
        <v>2</v>
      </c>
      <c r="D11" t="s">
        <v>1</v>
      </c>
      <c r="E11" t="s">
        <v>12</v>
      </c>
    </row>
  </sheetData>
  <phoneticPr fontId="55" type="noConversion"/>
  <pageMargins left="0.69930555555555596" right="0.69930555555555596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Y33"/>
  <sheetViews>
    <sheetView showZeros="0" workbookViewId="0">
      <selection activeCell="AG9" sqref="AG9"/>
    </sheetView>
  </sheetViews>
  <sheetFormatPr defaultColWidth="7" defaultRowHeight="15" x14ac:dyDescent="0.2"/>
  <cols>
    <col min="1" max="1" width="15.875" style="27" customWidth="1"/>
    <col min="2" max="2" width="46.625" style="28" customWidth="1"/>
    <col min="3" max="3" width="15.75" style="29" customWidth="1"/>
    <col min="4" max="4" width="10.375" style="28" hidden="1" customWidth="1"/>
    <col min="5" max="5" width="9.625" style="30" hidden="1" customWidth="1"/>
    <col min="6" max="6" width="8.125" style="30" hidden="1" customWidth="1"/>
    <col min="7" max="7" width="9.625" style="31" hidden="1" customWidth="1"/>
    <col min="8" max="8" width="17.5" style="31" hidden="1" customWidth="1"/>
    <col min="9" max="9" width="12.5" style="32" hidden="1" customWidth="1"/>
    <col min="10" max="10" width="7" style="33" hidden="1" customWidth="1"/>
    <col min="11" max="12" width="7" style="30" hidden="1" customWidth="1"/>
    <col min="13" max="13" width="13.875" style="30" hidden="1" customWidth="1"/>
    <col min="14" max="14" width="7.875" style="30" hidden="1" customWidth="1"/>
    <col min="15" max="15" width="9.5" style="30" hidden="1" customWidth="1"/>
    <col min="16" max="16" width="6.875" style="30" hidden="1" customWidth="1"/>
    <col min="17" max="17" width="9" style="30" hidden="1" customWidth="1"/>
    <col min="18" max="18" width="5.875" style="30" hidden="1" customWidth="1"/>
    <col min="19" max="19" width="5.25" style="30" hidden="1" customWidth="1"/>
    <col min="20" max="20" width="6.5" style="30" hidden="1" customWidth="1"/>
    <col min="21" max="22" width="7" style="30" hidden="1" customWidth="1"/>
    <col min="23" max="23" width="10.625" style="30" hidden="1" customWidth="1"/>
    <col min="24" max="24" width="10.5" style="30" hidden="1" customWidth="1"/>
    <col min="25" max="25" width="0.375" style="30" hidden="1" customWidth="1"/>
    <col min="26" max="16384" width="7" style="30"/>
  </cols>
  <sheetData>
    <row r="1" spans="1:25" ht="37.5" customHeight="1" x14ac:dyDescent="0.15">
      <c r="A1" s="5" t="s">
        <v>679</v>
      </c>
      <c r="B1" s="5"/>
      <c r="C1" s="5"/>
      <c r="G1" s="30"/>
      <c r="H1" s="30"/>
      <c r="I1" s="30"/>
    </row>
    <row r="2" spans="1:25" s="23" customFormat="1" ht="21" customHeight="1" x14ac:dyDescent="0.15">
      <c r="A2" s="34"/>
      <c r="C2" s="35" t="s">
        <v>14</v>
      </c>
      <c r="E2" s="23">
        <v>12.11</v>
      </c>
      <c r="G2" s="23">
        <v>12.22</v>
      </c>
      <c r="J2" s="59"/>
      <c r="M2" s="23">
        <v>1.2</v>
      </c>
    </row>
    <row r="3" spans="1:25" s="23" customFormat="1" ht="27" customHeight="1" x14ac:dyDescent="0.15">
      <c r="A3" s="36" t="s">
        <v>117</v>
      </c>
      <c r="B3" s="37" t="s">
        <v>154</v>
      </c>
      <c r="C3" s="38" t="s">
        <v>19</v>
      </c>
      <c r="G3" s="39" t="s">
        <v>117</v>
      </c>
      <c r="H3" s="39" t="s">
        <v>118</v>
      </c>
      <c r="I3" s="39" t="s">
        <v>114</v>
      </c>
      <c r="J3" s="59"/>
      <c r="M3" s="39" t="s">
        <v>117</v>
      </c>
      <c r="N3" s="60" t="s">
        <v>118</v>
      </c>
      <c r="O3" s="39" t="s">
        <v>114</v>
      </c>
    </row>
    <row r="4" spans="1:25" s="23" customFormat="1" ht="26.25" customHeight="1" x14ac:dyDescent="0.15">
      <c r="A4" s="40" t="s">
        <v>680</v>
      </c>
      <c r="B4" s="41" t="s">
        <v>681</v>
      </c>
      <c r="C4" s="42">
        <f>C5</f>
        <v>1915</v>
      </c>
      <c r="D4" s="43">
        <v>105429</v>
      </c>
      <c r="E4" s="44">
        <v>595734.14</v>
      </c>
      <c r="F4" s="23">
        <f>104401+13602</f>
        <v>118003</v>
      </c>
      <c r="G4" s="45" t="s">
        <v>155</v>
      </c>
      <c r="H4" s="45" t="s">
        <v>630</v>
      </c>
      <c r="I4" s="61">
        <v>596221.15</v>
      </c>
      <c r="J4" s="59">
        <f t="shared" ref="J4:J7" si="0">G4-A4</f>
        <v>-8</v>
      </c>
      <c r="K4" s="43">
        <f t="shared" ref="K4:K7" si="1">I4-C4</f>
        <v>594306.15</v>
      </c>
      <c r="L4" s="43">
        <v>75943</v>
      </c>
      <c r="M4" s="45" t="s">
        <v>155</v>
      </c>
      <c r="N4" s="45" t="s">
        <v>630</v>
      </c>
      <c r="O4" s="61">
        <v>643048.94999999995</v>
      </c>
      <c r="P4" s="59">
        <f t="shared" ref="P4:P7" si="2">M4-A4</f>
        <v>-8</v>
      </c>
      <c r="Q4" s="43">
        <f t="shared" ref="Q4:Q7" si="3">O4-C4</f>
        <v>641133.94999999995</v>
      </c>
      <c r="S4" s="23">
        <v>717759</v>
      </c>
      <c r="U4" s="68" t="s">
        <v>155</v>
      </c>
      <c r="V4" s="68" t="s">
        <v>630</v>
      </c>
      <c r="W4" s="69">
        <v>659380.53</v>
      </c>
      <c r="X4" s="23">
        <f t="shared" ref="X4:X7" si="4">C4-W4</f>
        <v>-657465.53</v>
      </c>
      <c r="Y4" s="23">
        <f t="shared" ref="Y4:Y7" si="5">U4-A4</f>
        <v>-8</v>
      </c>
    </row>
    <row r="5" spans="1:25" s="24" customFormat="1" ht="26.25" customHeight="1" x14ac:dyDescent="0.15">
      <c r="A5" s="46" t="s">
        <v>682</v>
      </c>
      <c r="B5" s="47" t="s">
        <v>683</v>
      </c>
      <c r="C5" s="48">
        <f>C6+C7+C8+C9</f>
        <v>1915</v>
      </c>
      <c r="D5" s="49"/>
      <c r="E5" s="49">
        <v>7616.62</v>
      </c>
      <c r="G5" s="50" t="s">
        <v>120</v>
      </c>
      <c r="H5" s="50" t="s">
        <v>121</v>
      </c>
      <c r="I5" s="62">
        <v>7616.62</v>
      </c>
      <c r="J5" s="63">
        <f t="shared" si="0"/>
        <v>-809</v>
      </c>
      <c r="K5" s="49">
        <f t="shared" si="1"/>
        <v>5701.62</v>
      </c>
      <c r="L5" s="49"/>
      <c r="M5" s="50" t="s">
        <v>120</v>
      </c>
      <c r="N5" s="50" t="s">
        <v>121</v>
      </c>
      <c r="O5" s="62">
        <v>7749.58</v>
      </c>
      <c r="P5" s="63">
        <f t="shared" si="2"/>
        <v>-809</v>
      </c>
      <c r="Q5" s="49">
        <f t="shared" si="3"/>
        <v>5834.58</v>
      </c>
      <c r="U5" s="70" t="s">
        <v>120</v>
      </c>
      <c r="V5" s="70" t="s">
        <v>121</v>
      </c>
      <c r="W5" s="71">
        <v>8475.4699999999993</v>
      </c>
      <c r="X5" s="24">
        <f t="shared" si="4"/>
        <v>-6560.4699999999993</v>
      </c>
      <c r="Y5" s="24">
        <f t="shared" si="5"/>
        <v>-809</v>
      </c>
    </row>
    <row r="6" spans="1:25" s="25" customFormat="1" ht="26.25" customHeight="1" x14ac:dyDescent="0.15">
      <c r="A6" s="51" t="s">
        <v>684</v>
      </c>
      <c r="B6" s="52" t="s">
        <v>685</v>
      </c>
      <c r="C6" s="48">
        <v>1892</v>
      </c>
      <c r="D6" s="53"/>
      <c r="E6" s="53">
        <v>3922.87</v>
      </c>
      <c r="G6" s="54" t="s">
        <v>123</v>
      </c>
      <c r="H6" s="54" t="s">
        <v>124</v>
      </c>
      <c r="I6" s="64">
        <v>3922.87</v>
      </c>
      <c r="J6" s="65">
        <f t="shared" si="0"/>
        <v>-80900</v>
      </c>
      <c r="K6" s="53">
        <f t="shared" si="1"/>
        <v>2030.87</v>
      </c>
      <c r="L6" s="53">
        <v>750</v>
      </c>
      <c r="M6" s="54" t="s">
        <v>123</v>
      </c>
      <c r="N6" s="54" t="s">
        <v>124</v>
      </c>
      <c r="O6" s="64">
        <v>4041.81</v>
      </c>
      <c r="P6" s="65">
        <f t="shared" si="2"/>
        <v>-80900</v>
      </c>
      <c r="Q6" s="53">
        <f t="shared" si="3"/>
        <v>2149.81</v>
      </c>
      <c r="U6" s="72" t="s">
        <v>123</v>
      </c>
      <c r="V6" s="72" t="s">
        <v>124</v>
      </c>
      <c r="W6" s="73">
        <v>4680.9399999999996</v>
      </c>
      <c r="X6" s="25">
        <f t="shared" si="4"/>
        <v>-2788.9399999999996</v>
      </c>
      <c r="Y6" s="25">
        <f t="shared" si="5"/>
        <v>-80900</v>
      </c>
    </row>
    <row r="7" spans="1:25" s="23" customFormat="1" ht="26.25" customHeight="1" x14ac:dyDescent="0.15">
      <c r="A7" s="51">
        <v>2091002</v>
      </c>
      <c r="B7" s="52" t="s">
        <v>686</v>
      </c>
      <c r="C7" s="48">
        <v>21</v>
      </c>
      <c r="D7" s="55"/>
      <c r="E7" s="55">
        <v>135.6</v>
      </c>
      <c r="G7" s="45" t="s">
        <v>687</v>
      </c>
      <c r="H7" s="45" t="s">
        <v>688</v>
      </c>
      <c r="I7" s="61">
        <v>135.6</v>
      </c>
      <c r="J7" s="59">
        <f t="shared" si="0"/>
        <v>-80803</v>
      </c>
      <c r="K7" s="43">
        <f t="shared" si="1"/>
        <v>114.6</v>
      </c>
      <c r="L7" s="43"/>
      <c r="M7" s="45" t="s">
        <v>687</v>
      </c>
      <c r="N7" s="45" t="s">
        <v>688</v>
      </c>
      <c r="O7" s="61">
        <v>135.6</v>
      </c>
      <c r="P7" s="59">
        <f t="shared" si="2"/>
        <v>-80803</v>
      </c>
      <c r="Q7" s="43">
        <f t="shared" si="3"/>
        <v>114.6</v>
      </c>
      <c r="U7" s="68" t="s">
        <v>687</v>
      </c>
      <c r="V7" s="68" t="s">
        <v>688</v>
      </c>
      <c r="W7" s="69">
        <v>135.6</v>
      </c>
      <c r="X7" s="23">
        <f t="shared" si="4"/>
        <v>-114.6</v>
      </c>
      <c r="Y7" s="23">
        <f t="shared" si="5"/>
        <v>-80803</v>
      </c>
    </row>
    <row r="8" spans="1:25" s="23" customFormat="1" ht="26.25" customHeight="1" x14ac:dyDescent="0.15">
      <c r="A8" s="51">
        <v>2091003</v>
      </c>
      <c r="B8" s="52" t="s">
        <v>689</v>
      </c>
      <c r="C8" s="48">
        <v>0</v>
      </c>
      <c r="D8" s="43"/>
      <c r="E8" s="43">
        <v>7616.62</v>
      </c>
      <c r="G8" s="45" t="s">
        <v>120</v>
      </c>
      <c r="H8" s="45" t="s">
        <v>121</v>
      </c>
      <c r="I8" s="61">
        <v>7616.62</v>
      </c>
      <c r="J8" s="59">
        <f t="shared" ref="J8:J10" si="6">G8-A8</f>
        <v>-2070902</v>
      </c>
      <c r="K8" s="43">
        <f t="shared" ref="K8:K10" si="7">I8-C8</f>
        <v>7616.62</v>
      </c>
      <c r="L8" s="43"/>
      <c r="M8" s="45" t="s">
        <v>120</v>
      </c>
      <c r="N8" s="45" t="s">
        <v>121</v>
      </c>
      <c r="O8" s="61">
        <v>7749.58</v>
      </c>
      <c r="P8" s="59">
        <f t="shared" ref="P8:P10" si="8">M8-A8</f>
        <v>-2070902</v>
      </c>
      <c r="Q8" s="43">
        <f t="shared" ref="Q8:Q10" si="9">O8-C8</f>
        <v>7749.58</v>
      </c>
      <c r="U8" s="68" t="s">
        <v>120</v>
      </c>
      <c r="V8" s="68" t="s">
        <v>121</v>
      </c>
      <c r="W8" s="69">
        <v>8475.4699999999993</v>
      </c>
      <c r="X8" s="23">
        <f t="shared" ref="X8:X10" si="10">C8-W8</f>
        <v>-8475.4699999999993</v>
      </c>
      <c r="Y8" s="23">
        <f t="shared" ref="Y8:Y10" si="11">U8-A8</f>
        <v>-2070902</v>
      </c>
    </row>
    <row r="9" spans="1:25" s="23" customFormat="1" ht="26.25" customHeight="1" x14ac:dyDescent="0.15">
      <c r="A9" s="51">
        <v>2091099</v>
      </c>
      <c r="B9" s="52" t="s">
        <v>690</v>
      </c>
      <c r="C9" s="48">
        <v>2</v>
      </c>
      <c r="D9" s="43"/>
      <c r="E9" s="43">
        <v>3922.87</v>
      </c>
      <c r="G9" s="45" t="s">
        <v>123</v>
      </c>
      <c r="H9" s="45" t="s">
        <v>124</v>
      </c>
      <c r="I9" s="61">
        <v>3922.87</v>
      </c>
      <c r="J9" s="59">
        <f t="shared" si="6"/>
        <v>-80998</v>
      </c>
      <c r="K9" s="43">
        <f t="shared" si="7"/>
        <v>3920.87</v>
      </c>
      <c r="L9" s="43">
        <v>750</v>
      </c>
      <c r="M9" s="45" t="s">
        <v>123</v>
      </c>
      <c r="N9" s="45" t="s">
        <v>124</v>
      </c>
      <c r="O9" s="61">
        <v>4041.81</v>
      </c>
      <c r="P9" s="59">
        <f t="shared" si="8"/>
        <v>-80998</v>
      </c>
      <c r="Q9" s="43">
        <f t="shared" si="9"/>
        <v>4039.81</v>
      </c>
      <c r="U9" s="68" t="s">
        <v>123</v>
      </c>
      <c r="V9" s="68" t="s">
        <v>124</v>
      </c>
      <c r="W9" s="69">
        <v>4680.9399999999996</v>
      </c>
      <c r="X9" s="23">
        <f t="shared" si="10"/>
        <v>-4678.9399999999996</v>
      </c>
      <c r="Y9" s="23">
        <f t="shared" si="11"/>
        <v>-80998</v>
      </c>
    </row>
    <row r="10" spans="1:25" s="23" customFormat="1" ht="26.25" customHeight="1" x14ac:dyDescent="0.15">
      <c r="A10" s="40" t="s">
        <v>691</v>
      </c>
      <c r="B10" s="56" t="s">
        <v>692</v>
      </c>
      <c r="C10" s="42">
        <f>C11</f>
        <v>3639</v>
      </c>
      <c r="D10" s="55"/>
      <c r="E10" s="55">
        <v>135.6</v>
      </c>
      <c r="G10" s="45" t="s">
        <v>687</v>
      </c>
      <c r="H10" s="45" t="s">
        <v>688</v>
      </c>
      <c r="I10" s="61">
        <v>135.6</v>
      </c>
      <c r="J10" s="59">
        <f t="shared" si="6"/>
        <v>2009996</v>
      </c>
      <c r="K10" s="43">
        <f t="shared" si="7"/>
        <v>-3503.4</v>
      </c>
      <c r="L10" s="43"/>
      <c r="M10" s="45" t="s">
        <v>687</v>
      </c>
      <c r="N10" s="45" t="s">
        <v>688</v>
      </c>
      <c r="O10" s="61">
        <v>135.6</v>
      </c>
      <c r="P10" s="59">
        <f t="shared" si="8"/>
        <v>2009996</v>
      </c>
      <c r="Q10" s="43">
        <f t="shared" si="9"/>
        <v>-3503.4</v>
      </c>
      <c r="U10" s="68" t="s">
        <v>687</v>
      </c>
      <c r="V10" s="68" t="s">
        <v>688</v>
      </c>
      <c r="W10" s="69">
        <v>135.6</v>
      </c>
      <c r="X10" s="23">
        <f t="shared" si="10"/>
        <v>3503.4</v>
      </c>
      <c r="Y10" s="23">
        <f t="shared" si="11"/>
        <v>2009996</v>
      </c>
    </row>
    <row r="11" spans="1:25" s="23" customFormat="1" ht="26.25" customHeight="1" x14ac:dyDescent="0.15">
      <c r="A11" s="46">
        <v>23009</v>
      </c>
      <c r="B11" s="47" t="s">
        <v>693</v>
      </c>
      <c r="C11" s="48">
        <f>C12</f>
        <v>3639</v>
      </c>
      <c r="D11" s="43"/>
      <c r="E11" s="43">
        <v>3922.87</v>
      </c>
      <c r="G11" s="45" t="s">
        <v>123</v>
      </c>
      <c r="H11" s="45" t="s">
        <v>124</v>
      </c>
      <c r="I11" s="61">
        <v>3922.87</v>
      </c>
      <c r="J11" s="59">
        <f t="shared" ref="J11:J12" si="12">G11-A11</f>
        <v>1987092</v>
      </c>
      <c r="K11" s="43">
        <f t="shared" ref="K11:K12" si="13">I11-C11</f>
        <v>283.86999999999989</v>
      </c>
      <c r="L11" s="43">
        <v>750</v>
      </c>
      <c r="M11" s="45" t="s">
        <v>123</v>
      </c>
      <c r="N11" s="45" t="s">
        <v>124</v>
      </c>
      <c r="O11" s="61">
        <v>4041.81</v>
      </c>
      <c r="P11" s="59">
        <f t="shared" ref="P11:P12" si="14">M11-A11</f>
        <v>1987092</v>
      </c>
      <c r="Q11" s="43">
        <f t="shared" ref="Q11:Q12" si="15">O11-C11</f>
        <v>402.80999999999995</v>
      </c>
      <c r="U11" s="68" t="s">
        <v>123</v>
      </c>
      <c r="V11" s="68" t="s">
        <v>124</v>
      </c>
      <c r="W11" s="69">
        <v>4680.9399999999996</v>
      </c>
      <c r="X11" s="23">
        <f t="shared" ref="X11:X14" si="16">C11-W11</f>
        <v>-1041.9399999999996</v>
      </c>
      <c r="Y11" s="23">
        <f t="shared" ref="Y11:Y14" si="17">U11-A11</f>
        <v>1987092</v>
      </c>
    </row>
    <row r="12" spans="1:25" s="23" customFormat="1" ht="26.25" customHeight="1" x14ac:dyDescent="0.15">
      <c r="A12" s="51" t="s">
        <v>694</v>
      </c>
      <c r="B12" s="51" t="s">
        <v>695</v>
      </c>
      <c r="C12" s="48">
        <f>'[1]附表1-17'!C16-C4</f>
        <v>3639</v>
      </c>
      <c r="D12" s="55"/>
      <c r="E12" s="55">
        <v>135.6</v>
      </c>
      <c r="G12" s="45" t="s">
        <v>687</v>
      </c>
      <c r="H12" s="45" t="s">
        <v>688</v>
      </c>
      <c r="I12" s="61">
        <v>135.6</v>
      </c>
      <c r="J12" s="59">
        <f t="shared" si="12"/>
        <v>-290704</v>
      </c>
      <c r="K12" s="43">
        <f t="shared" si="13"/>
        <v>-3503.4</v>
      </c>
      <c r="L12" s="43"/>
      <c r="M12" s="45" t="s">
        <v>687</v>
      </c>
      <c r="N12" s="45" t="s">
        <v>688</v>
      </c>
      <c r="O12" s="61">
        <v>135.6</v>
      </c>
      <c r="P12" s="59">
        <f t="shared" si="14"/>
        <v>-290704</v>
      </c>
      <c r="Q12" s="43">
        <f t="shared" si="15"/>
        <v>-3503.4</v>
      </c>
      <c r="U12" s="68" t="s">
        <v>687</v>
      </c>
      <c r="V12" s="68" t="s">
        <v>688</v>
      </c>
      <c r="W12" s="69">
        <v>135.6</v>
      </c>
      <c r="X12" s="23">
        <f t="shared" si="16"/>
        <v>3503.4</v>
      </c>
      <c r="Y12" s="23">
        <f t="shared" si="17"/>
        <v>-290704</v>
      </c>
    </row>
    <row r="13" spans="1:25" s="26" customFormat="1" ht="32.25" customHeight="1" x14ac:dyDescent="0.15">
      <c r="A13" s="1" t="s">
        <v>114</v>
      </c>
      <c r="B13" s="12"/>
      <c r="C13" s="42">
        <f>C4+C10</f>
        <v>5554</v>
      </c>
      <c r="D13" s="23"/>
      <c r="G13" s="57"/>
      <c r="H13" s="57"/>
      <c r="I13" s="66"/>
      <c r="J13" s="67"/>
      <c r="Q13" s="74"/>
      <c r="U13" s="75" t="s">
        <v>149</v>
      </c>
      <c r="V13" s="75" t="s">
        <v>696</v>
      </c>
      <c r="W13" s="76">
        <v>19998</v>
      </c>
      <c r="X13" s="26">
        <f t="shared" si="16"/>
        <v>-14444</v>
      </c>
      <c r="Y13" s="26" t="e">
        <f t="shared" si="17"/>
        <v>#VALUE!</v>
      </c>
    </row>
    <row r="14" spans="1:25" ht="19.5" customHeight="1" x14ac:dyDescent="0.2">
      <c r="Q14" s="77"/>
      <c r="U14" s="78" t="s">
        <v>151</v>
      </c>
      <c r="V14" s="78" t="s">
        <v>152</v>
      </c>
      <c r="W14" s="79">
        <v>19998</v>
      </c>
      <c r="X14" s="30">
        <f t="shared" si="16"/>
        <v>-19998</v>
      </c>
      <c r="Y14" s="30">
        <f t="shared" si="17"/>
        <v>2320301</v>
      </c>
    </row>
    <row r="15" spans="1:25" ht="19.5" customHeight="1" x14ac:dyDescent="0.2">
      <c r="Q15" s="77"/>
    </row>
    <row r="16" spans="1:25" ht="19.5" customHeight="1" x14ac:dyDescent="0.2">
      <c r="Q16" s="77"/>
    </row>
    <row r="17" spans="4:17" ht="19.5" customHeight="1" x14ac:dyDescent="0.2">
      <c r="Q17" s="77"/>
    </row>
    <row r="18" spans="4:17" ht="19.5" customHeight="1" x14ac:dyDescent="0.2">
      <c r="Q18" s="77"/>
    </row>
    <row r="19" spans="4:17" ht="19.5" customHeight="1" x14ac:dyDescent="0.2">
      <c r="Q19" s="77"/>
    </row>
    <row r="20" spans="4:17" ht="19.5" customHeight="1" x14ac:dyDescent="0.2">
      <c r="Q20" s="77"/>
    </row>
    <row r="21" spans="4:17" ht="19.5" customHeight="1" x14ac:dyDescent="0.2">
      <c r="Q21" s="77"/>
    </row>
    <row r="22" spans="4:17" ht="19.5" customHeight="1" x14ac:dyDescent="0.2">
      <c r="Q22" s="77"/>
    </row>
    <row r="23" spans="4:17" ht="19.5" customHeight="1" x14ac:dyDescent="0.2">
      <c r="Q23" s="77"/>
    </row>
    <row r="24" spans="4:17" ht="19.5" customHeight="1" x14ac:dyDescent="0.2">
      <c r="Q24" s="77"/>
    </row>
    <row r="25" spans="4:17" ht="19.5" customHeight="1" x14ac:dyDescent="0.2">
      <c r="Q25" s="77"/>
    </row>
    <row r="26" spans="4:17" ht="19.5" customHeight="1" x14ac:dyDescent="0.2">
      <c r="Q26" s="77"/>
    </row>
    <row r="27" spans="4:17" ht="19.5" customHeight="1" x14ac:dyDescent="0.2">
      <c r="Q27" s="77"/>
    </row>
    <row r="28" spans="4:17" x14ac:dyDescent="0.2">
      <c r="D28" s="58"/>
    </row>
    <row r="29" spans="4:17" x14ac:dyDescent="0.2">
      <c r="D29" s="58"/>
    </row>
    <row r="30" spans="4:17" x14ac:dyDescent="0.2">
      <c r="D30" s="58"/>
    </row>
    <row r="31" spans="4:17" x14ac:dyDescent="0.2">
      <c r="D31" s="58"/>
    </row>
    <row r="32" spans="4:17" x14ac:dyDescent="0.2">
      <c r="D32" s="58"/>
    </row>
    <row r="33" spans="4:4" x14ac:dyDescent="0.2">
      <c r="D33" s="58"/>
    </row>
  </sheetData>
  <mergeCells count="2">
    <mergeCell ref="A1:C1"/>
    <mergeCell ref="A13:B13"/>
  </mergeCells>
  <phoneticPr fontId="55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BreakPreview" zoomScale="130" zoomScaleNormal="100" zoomScaleSheetLayoutView="130" workbookViewId="0">
      <selection activeCell="C41" sqref="C41"/>
    </sheetView>
  </sheetViews>
  <sheetFormatPr defaultColWidth="9" defaultRowHeight="13.5" x14ac:dyDescent="0.15"/>
  <cols>
    <col min="1" max="1" width="38.625" style="206" customWidth="1"/>
    <col min="2" max="2" width="8.625" style="206" customWidth="1"/>
    <col min="3" max="3" width="39" style="206" customWidth="1"/>
    <col min="4" max="4" width="8.5" style="206" customWidth="1"/>
    <col min="5" max="16384" width="9" style="206"/>
  </cols>
  <sheetData>
    <row r="1" spans="1:7" ht="30" customHeight="1" x14ac:dyDescent="0.15">
      <c r="A1" s="14" t="s">
        <v>13</v>
      </c>
      <c r="B1" s="14"/>
      <c r="C1" s="14"/>
      <c r="D1" s="14"/>
      <c r="E1" s="207"/>
    </row>
    <row r="2" spans="1:7" s="205" customFormat="1" ht="20.100000000000001" customHeight="1" x14ac:dyDescent="0.15">
      <c r="A2" s="208"/>
      <c r="B2" s="208"/>
      <c r="C2" s="22" t="s">
        <v>14</v>
      </c>
      <c r="D2" s="22"/>
      <c r="E2" s="209"/>
      <c r="G2" s="210" t="s">
        <v>15</v>
      </c>
    </row>
    <row r="3" spans="1:7" s="205" customFormat="1" ht="20.100000000000001" customHeight="1" x14ac:dyDescent="0.15">
      <c r="A3" s="19" t="s">
        <v>16</v>
      </c>
      <c r="B3" s="19"/>
      <c r="C3" s="19" t="s">
        <v>17</v>
      </c>
      <c r="D3" s="19"/>
      <c r="E3" s="211"/>
    </row>
    <row r="4" spans="1:7" s="205" customFormat="1" ht="20.100000000000001" customHeight="1" x14ac:dyDescent="0.15">
      <c r="A4" s="212" t="s">
        <v>18</v>
      </c>
      <c r="B4" s="212" t="s">
        <v>19</v>
      </c>
      <c r="C4" s="212" t="s">
        <v>18</v>
      </c>
      <c r="D4" s="212" t="s">
        <v>19</v>
      </c>
      <c r="E4" s="211"/>
    </row>
    <row r="5" spans="1:7" s="205" customFormat="1" ht="18" customHeight="1" x14ac:dyDescent="0.15">
      <c r="A5" s="213" t="s">
        <v>20</v>
      </c>
      <c r="B5" s="214">
        <v>93845</v>
      </c>
      <c r="C5" s="213" t="s">
        <v>21</v>
      </c>
      <c r="D5" s="214">
        <v>55058</v>
      </c>
      <c r="E5" s="211"/>
    </row>
    <row r="6" spans="1:7" s="205" customFormat="1" ht="18" customHeight="1" x14ac:dyDescent="0.15">
      <c r="A6" s="213" t="s">
        <v>22</v>
      </c>
      <c r="B6" s="214">
        <f>B7+B12</f>
        <v>29659</v>
      </c>
      <c r="C6" s="213" t="s">
        <v>23</v>
      </c>
      <c r="D6" s="215"/>
      <c r="E6" s="211"/>
    </row>
    <row r="7" spans="1:7" s="205" customFormat="1" ht="18" customHeight="1" x14ac:dyDescent="0.15">
      <c r="A7" s="216" t="s">
        <v>24</v>
      </c>
      <c r="B7" s="214">
        <f>SUM(B8:B11)</f>
        <v>9888</v>
      </c>
      <c r="C7" s="216" t="s">
        <v>25</v>
      </c>
      <c r="D7" s="216"/>
      <c r="E7" s="211"/>
    </row>
    <row r="8" spans="1:7" s="205" customFormat="1" ht="18" customHeight="1" x14ac:dyDescent="0.15">
      <c r="A8" s="217" t="s">
        <v>26</v>
      </c>
      <c r="B8" s="218"/>
      <c r="C8" s="216" t="s">
        <v>27</v>
      </c>
      <c r="D8" s="216"/>
      <c r="E8" s="211"/>
    </row>
    <row r="9" spans="1:7" s="205" customFormat="1" ht="18" customHeight="1" x14ac:dyDescent="0.15">
      <c r="A9" s="217" t="s">
        <v>28</v>
      </c>
      <c r="B9" s="218">
        <v>3067</v>
      </c>
      <c r="C9" s="216" t="s">
        <v>29</v>
      </c>
      <c r="D9" s="216"/>
      <c r="E9" s="211"/>
    </row>
    <row r="10" spans="1:7" s="205" customFormat="1" ht="18" customHeight="1" x14ac:dyDescent="0.15">
      <c r="A10" s="217" t="s">
        <v>30</v>
      </c>
      <c r="B10" s="217"/>
      <c r="C10" s="217" t="s">
        <v>31</v>
      </c>
      <c r="D10" s="217"/>
      <c r="E10" s="211"/>
    </row>
    <row r="11" spans="1:7" s="205" customFormat="1" ht="18" customHeight="1" x14ac:dyDescent="0.15">
      <c r="A11" s="217" t="s">
        <v>32</v>
      </c>
      <c r="B11" s="218">
        <v>6821</v>
      </c>
      <c r="C11" s="217" t="s">
        <v>33</v>
      </c>
      <c r="D11" s="217"/>
      <c r="E11" s="211"/>
    </row>
    <row r="12" spans="1:7" s="205" customFormat="1" ht="18" customHeight="1" x14ac:dyDescent="0.15">
      <c r="A12" s="217" t="s">
        <v>34</v>
      </c>
      <c r="B12" s="218">
        <f>B13+B31</f>
        <v>19771</v>
      </c>
      <c r="C12" s="217" t="s">
        <v>35</v>
      </c>
      <c r="D12" s="217"/>
      <c r="E12" s="211"/>
    </row>
    <row r="13" spans="1:7" s="205" customFormat="1" ht="18" customHeight="1" x14ac:dyDescent="0.15">
      <c r="A13" s="217" t="s">
        <v>36</v>
      </c>
      <c r="B13" s="218">
        <f>SUM(B14:B30)</f>
        <v>11378</v>
      </c>
      <c r="C13" s="217" t="s">
        <v>37</v>
      </c>
      <c r="D13" s="217"/>
      <c r="E13" s="211"/>
    </row>
    <row r="14" spans="1:7" s="205" customFormat="1" ht="18" customHeight="1" x14ac:dyDescent="0.15">
      <c r="A14" s="217" t="s">
        <v>38</v>
      </c>
      <c r="B14" s="218"/>
      <c r="C14" s="217" t="s">
        <v>39</v>
      </c>
      <c r="D14" s="217"/>
      <c r="E14" s="211"/>
    </row>
    <row r="15" spans="1:7" s="205" customFormat="1" ht="18" customHeight="1" x14ac:dyDescent="0.15">
      <c r="A15" s="217" t="s">
        <v>40</v>
      </c>
      <c r="B15" s="217"/>
      <c r="C15" s="217" t="s">
        <v>41</v>
      </c>
      <c r="D15" s="217"/>
      <c r="E15" s="211"/>
    </row>
    <row r="16" spans="1:7" s="205" customFormat="1" ht="18" customHeight="1" x14ac:dyDescent="0.15">
      <c r="A16" s="217" t="s">
        <v>42</v>
      </c>
      <c r="B16" s="217"/>
      <c r="C16" s="217" t="s">
        <v>43</v>
      </c>
      <c r="D16" s="217"/>
      <c r="E16" s="211"/>
    </row>
    <row r="17" spans="1:5" s="205" customFormat="1" ht="30" customHeight="1" x14ac:dyDescent="0.15">
      <c r="A17" s="217" t="s">
        <v>44</v>
      </c>
      <c r="B17" s="217"/>
      <c r="C17" s="217" t="s">
        <v>45</v>
      </c>
      <c r="D17" s="217"/>
      <c r="E17" s="211"/>
    </row>
    <row r="18" spans="1:5" s="205" customFormat="1" ht="18" customHeight="1" x14ac:dyDescent="0.15">
      <c r="A18" s="217" t="s">
        <v>46</v>
      </c>
      <c r="B18" s="218">
        <v>8467</v>
      </c>
      <c r="C18" s="217" t="s">
        <v>47</v>
      </c>
      <c r="D18" s="217"/>
      <c r="E18" s="211"/>
    </row>
    <row r="19" spans="1:5" s="205" customFormat="1" ht="18" customHeight="1" x14ac:dyDescent="0.15">
      <c r="A19" s="217" t="s">
        <v>48</v>
      </c>
      <c r="B19" s="217"/>
      <c r="C19" s="217" t="s">
        <v>49</v>
      </c>
      <c r="D19" s="217"/>
      <c r="E19" s="211"/>
    </row>
    <row r="20" spans="1:5" s="205" customFormat="1" ht="18" customHeight="1" x14ac:dyDescent="0.15">
      <c r="A20" s="217" t="s">
        <v>50</v>
      </c>
      <c r="B20" s="217"/>
      <c r="C20" s="217" t="s">
        <v>51</v>
      </c>
      <c r="D20" s="217"/>
      <c r="E20" s="211"/>
    </row>
    <row r="21" spans="1:5" s="205" customFormat="1" ht="18" customHeight="1" x14ac:dyDescent="0.15">
      <c r="A21" s="217" t="s">
        <v>52</v>
      </c>
      <c r="B21" s="217"/>
      <c r="C21" s="217" t="s">
        <v>53</v>
      </c>
      <c r="D21" s="217"/>
      <c r="E21" s="211"/>
    </row>
    <row r="22" spans="1:5" s="205" customFormat="1" ht="30" customHeight="1" x14ac:dyDescent="0.15">
      <c r="A22" s="217" t="s">
        <v>54</v>
      </c>
      <c r="B22" s="217"/>
      <c r="C22" s="217" t="s">
        <v>55</v>
      </c>
      <c r="D22" s="217"/>
      <c r="E22" s="211"/>
    </row>
    <row r="23" spans="1:5" s="205" customFormat="1" ht="18" customHeight="1" x14ac:dyDescent="0.15">
      <c r="A23" s="217" t="s">
        <v>56</v>
      </c>
      <c r="B23" s="218"/>
      <c r="C23" s="217" t="s">
        <v>57</v>
      </c>
      <c r="D23" s="217"/>
      <c r="E23" s="211"/>
    </row>
    <row r="24" spans="1:5" s="205" customFormat="1" ht="30" customHeight="1" x14ac:dyDescent="0.15">
      <c r="A24" s="217" t="s">
        <v>58</v>
      </c>
      <c r="B24" s="218"/>
      <c r="C24" s="217" t="s">
        <v>59</v>
      </c>
      <c r="D24" s="217"/>
      <c r="E24" s="211"/>
    </row>
    <row r="25" spans="1:5" s="205" customFormat="1" ht="30" customHeight="1" x14ac:dyDescent="0.15">
      <c r="A25" s="217" t="s">
        <v>60</v>
      </c>
      <c r="B25" s="218"/>
      <c r="C25" s="217" t="s">
        <v>61</v>
      </c>
      <c r="D25" s="217"/>
      <c r="E25" s="211"/>
    </row>
    <row r="26" spans="1:5" s="205" customFormat="1" ht="18" customHeight="1" x14ac:dyDescent="0.15">
      <c r="A26" s="217" t="s">
        <v>62</v>
      </c>
      <c r="B26" s="218">
        <v>252</v>
      </c>
      <c r="C26" s="217" t="s">
        <v>63</v>
      </c>
      <c r="D26" s="217"/>
      <c r="E26" s="211"/>
    </row>
    <row r="27" spans="1:5" s="205" customFormat="1" ht="18" customHeight="1" x14ac:dyDescent="0.15">
      <c r="A27" s="217" t="s">
        <v>64</v>
      </c>
      <c r="B27" s="217"/>
      <c r="C27" s="217" t="s">
        <v>65</v>
      </c>
      <c r="D27" s="217"/>
      <c r="E27" s="211"/>
    </row>
    <row r="28" spans="1:5" s="205" customFormat="1" ht="18" customHeight="1" x14ac:dyDescent="0.15">
      <c r="A28" s="217" t="s">
        <v>66</v>
      </c>
      <c r="B28" s="217"/>
      <c r="C28" s="217" t="s">
        <v>67</v>
      </c>
      <c r="D28" s="217"/>
      <c r="E28" s="211"/>
    </row>
    <row r="29" spans="1:5" s="205" customFormat="1" ht="18" customHeight="1" x14ac:dyDescent="0.15">
      <c r="A29" s="217" t="s">
        <v>68</v>
      </c>
      <c r="B29" s="218"/>
      <c r="C29" s="217" t="s">
        <v>69</v>
      </c>
      <c r="D29" s="217"/>
      <c r="E29" s="211"/>
    </row>
    <row r="30" spans="1:5" s="205" customFormat="1" ht="18" customHeight="1" x14ac:dyDescent="0.15">
      <c r="A30" s="217" t="s">
        <v>70</v>
      </c>
      <c r="B30" s="218">
        <v>2659</v>
      </c>
      <c r="C30" s="217" t="s">
        <v>71</v>
      </c>
      <c r="D30" s="217"/>
      <c r="E30" s="211"/>
    </row>
    <row r="31" spans="1:5" s="205" customFormat="1" ht="18" customHeight="1" x14ac:dyDescent="0.15">
      <c r="A31" s="216" t="s">
        <v>72</v>
      </c>
      <c r="B31" s="214">
        <v>8393</v>
      </c>
      <c r="C31" s="217" t="s">
        <v>73</v>
      </c>
      <c r="D31" s="217"/>
      <c r="E31" s="211"/>
    </row>
    <row r="32" spans="1:5" s="205" customFormat="1" ht="18" customHeight="1" x14ac:dyDescent="0.15">
      <c r="A32" s="213" t="s">
        <v>74</v>
      </c>
      <c r="B32" s="216"/>
      <c r="C32" s="216" t="s">
        <v>75</v>
      </c>
      <c r="D32" s="216"/>
      <c r="E32" s="211"/>
    </row>
    <row r="33" spans="1:5" s="205" customFormat="1" ht="18" customHeight="1" x14ac:dyDescent="0.15">
      <c r="A33" s="216" t="s">
        <v>76</v>
      </c>
      <c r="B33" s="216"/>
      <c r="C33" s="213" t="s">
        <v>77</v>
      </c>
      <c r="D33" s="214">
        <f>D34+D35</f>
        <v>73114</v>
      </c>
      <c r="E33" s="211"/>
    </row>
    <row r="34" spans="1:5" s="205" customFormat="1" ht="18" customHeight="1" x14ac:dyDescent="0.15">
      <c r="A34" s="216" t="s">
        <v>78</v>
      </c>
      <c r="B34" s="216"/>
      <c r="C34" s="216" t="s">
        <v>79</v>
      </c>
      <c r="D34" s="214">
        <v>67756</v>
      </c>
      <c r="E34" s="211"/>
    </row>
    <row r="35" spans="1:5" s="205" customFormat="1" ht="18" customHeight="1" x14ac:dyDescent="0.15">
      <c r="A35" s="213" t="s">
        <v>80</v>
      </c>
      <c r="B35" s="214">
        <v>1150</v>
      </c>
      <c r="C35" s="216" t="s">
        <v>81</v>
      </c>
      <c r="D35" s="214">
        <v>5358</v>
      </c>
      <c r="E35" s="211"/>
    </row>
    <row r="36" spans="1:5" s="205" customFormat="1" ht="18" customHeight="1" x14ac:dyDescent="0.15">
      <c r="A36" s="213" t="s">
        <v>82</v>
      </c>
      <c r="B36" s="214"/>
      <c r="C36" s="213"/>
      <c r="D36" s="213"/>
      <c r="E36" s="211"/>
    </row>
    <row r="37" spans="1:5" s="205" customFormat="1" ht="18" customHeight="1" x14ac:dyDescent="0.15">
      <c r="A37" s="213" t="s">
        <v>83</v>
      </c>
      <c r="B37" s="214">
        <v>3518</v>
      </c>
      <c r="C37" s="213"/>
      <c r="D37" s="213"/>
      <c r="E37" s="211"/>
    </row>
    <row r="38" spans="1:5" s="205" customFormat="1" ht="18" customHeight="1" x14ac:dyDescent="0.15">
      <c r="A38" s="219" t="s">
        <v>84</v>
      </c>
      <c r="B38" s="220">
        <f>B5+B6+B32+B35+B36+B37</f>
        <v>128172</v>
      </c>
      <c r="C38" s="219" t="s">
        <v>85</v>
      </c>
      <c r="D38" s="220">
        <f>D5+D33</f>
        <v>128172</v>
      </c>
      <c r="E38" s="211"/>
    </row>
  </sheetData>
  <mergeCells count="4">
    <mergeCell ref="A1:D1"/>
    <mergeCell ref="C2:D2"/>
    <mergeCell ref="A3:B3"/>
    <mergeCell ref="C3:D3"/>
  </mergeCells>
  <phoneticPr fontId="55" type="noConversion"/>
  <printOptions horizontalCentered="1"/>
  <pageMargins left="0.59027777777777801" right="0.59027777777777801" top="0.78680555555555598" bottom="0.78680555555555598" header="0.31388888888888899" footer="0.31388888888888899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VB32"/>
  <sheetViews>
    <sheetView workbookViewId="0">
      <selection activeCell="B30" sqref="B30"/>
    </sheetView>
  </sheetViews>
  <sheetFormatPr defaultColWidth="7.875" defaultRowHeight="15.75" x14ac:dyDescent="0.25"/>
  <cols>
    <col min="1" max="1" width="38.625" style="188" customWidth="1"/>
    <col min="2" max="2" width="33.5" style="189" customWidth="1"/>
    <col min="3" max="242" width="7.875" style="188"/>
    <col min="243" max="243" width="35.75" style="188" customWidth="1"/>
    <col min="244" max="244" width="7.875" style="188" hidden="1" customWidth="1"/>
    <col min="245" max="246" width="12" style="188" customWidth="1"/>
    <col min="247" max="247" width="8" style="188" customWidth="1"/>
    <col min="248" max="248" width="7.875" style="188" customWidth="1"/>
    <col min="249" max="250" width="7.875" style="188" hidden="1" customWidth="1"/>
    <col min="251" max="498" width="7.875" style="188"/>
    <col min="499" max="499" width="35.75" style="188" customWidth="1"/>
    <col min="500" max="500" width="7.875" style="188" hidden="1" customWidth="1"/>
    <col min="501" max="502" width="12" style="188" customWidth="1"/>
    <col min="503" max="503" width="8" style="188" customWidth="1"/>
    <col min="504" max="504" width="7.875" style="188" customWidth="1"/>
    <col min="505" max="506" width="7.875" style="188" hidden="1" customWidth="1"/>
    <col min="507" max="754" width="7.875" style="188"/>
    <col min="755" max="755" width="35.75" style="188" customWidth="1"/>
    <col min="756" max="756" width="7.875" style="188" hidden="1" customWidth="1"/>
    <col min="757" max="758" width="12" style="188" customWidth="1"/>
    <col min="759" max="759" width="8" style="188" customWidth="1"/>
    <col min="760" max="760" width="7.875" style="188" customWidth="1"/>
    <col min="761" max="762" width="7.875" style="188" hidden="1" customWidth="1"/>
    <col min="763" max="1010" width="7.875" style="188"/>
    <col min="1011" max="1011" width="35.75" style="188" customWidth="1"/>
    <col min="1012" max="1012" width="7.875" style="188" hidden="1" customWidth="1"/>
    <col min="1013" max="1014" width="12" style="188" customWidth="1"/>
    <col min="1015" max="1015" width="8" style="188" customWidth="1"/>
    <col min="1016" max="1016" width="7.875" style="188" customWidth="1"/>
    <col min="1017" max="1018" width="7.875" style="188" hidden="1" customWidth="1"/>
    <col min="1019" max="1266" width="7.875" style="188"/>
    <col min="1267" max="1267" width="35.75" style="188" customWidth="1"/>
    <col min="1268" max="1268" width="7.875" style="188" hidden="1" customWidth="1"/>
    <col min="1269" max="1270" width="12" style="188" customWidth="1"/>
    <col min="1271" max="1271" width="8" style="188" customWidth="1"/>
    <col min="1272" max="1272" width="7.875" style="188" customWidth="1"/>
    <col min="1273" max="1274" width="7.875" style="188" hidden="1" customWidth="1"/>
    <col min="1275" max="1522" width="7.875" style="188"/>
    <col min="1523" max="1523" width="35.75" style="188" customWidth="1"/>
    <col min="1524" max="1524" width="7.875" style="188" hidden="1" customWidth="1"/>
    <col min="1525" max="1526" width="12" style="188" customWidth="1"/>
    <col min="1527" max="1527" width="8" style="188" customWidth="1"/>
    <col min="1528" max="1528" width="7.875" style="188" customWidth="1"/>
    <col min="1529" max="1530" width="7.875" style="188" hidden="1" customWidth="1"/>
    <col min="1531" max="1778" width="7.875" style="188"/>
    <col min="1779" max="1779" width="35.75" style="188" customWidth="1"/>
    <col min="1780" max="1780" width="7.875" style="188" hidden="1" customWidth="1"/>
    <col min="1781" max="1782" width="12" style="188" customWidth="1"/>
    <col min="1783" max="1783" width="8" style="188" customWidth="1"/>
    <col min="1784" max="1784" width="7.875" style="188" customWidth="1"/>
    <col min="1785" max="1786" width="7.875" style="188" hidden="1" customWidth="1"/>
    <col min="1787" max="2034" width="7.875" style="188"/>
    <col min="2035" max="2035" width="35.75" style="188" customWidth="1"/>
    <col min="2036" max="2036" width="7.875" style="188" hidden="1" customWidth="1"/>
    <col min="2037" max="2038" width="12" style="188" customWidth="1"/>
    <col min="2039" max="2039" width="8" style="188" customWidth="1"/>
    <col min="2040" max="2040" width="7.875" style="188" customWidth="1"/>
    <col min="2041" max="2042" width="7.875" style="188" hidden="1" customWidth="1"/>
    <col min="2043" max="2290" width="7.875" style="188"/>
    <col min="2291" max="2291" width="35.75" style="188" customWidth="1"/>
    <col min="2292" max="2292" width="7.875" style="188" hidden="1" customWidth="1"/>
    <col min="2293" max="2294" width="12" style="188" customWidth="1"/>
    <col min="2295" max="2295" width="8" style="188" customWidth="1"/>
    <col min="2296" max="2296" width="7.875" style="188" customWidth="1"/>
    <col min="2297" max="2298" width="7.875" style="188" hidden="1" customWidth="1"/>
    <col min="2299" max="2546" width="7.875" style="188"/>
    <col min="2547" max="2547" width="35.75" style="188" customWidth="1"/>
    <col min="2548" max="2548" width="7.875" style="188" hidden="1" customWidth="1"/>
    <col min="2549" max="2550" width="12" style="188" customWidth="1"/>
    <col min="2551" max="2551" width="8" style="188" customWidth="1"/>
    <col min="2552" max="2552" width="7.875" style="188" customWidth="1"/>
    <col min="2553" max="2554" width="7.875" style="188" hidden="1" customWidth="1"/>
    <col min="2555" max="2802" width="7.875" style="188"/>
    <col min="2803" max="2803" width="35.75" style="188" customWidth="1"/>
    <col min="2804" max="2804" width="7.875" style="188" hidden="1" customWidth="1"/>
    <col min="2805" max="2806" width="12" style="188" customWidth="1"/>
    <col min="2807" max="2807" width="8" style="188" customWidth="1"/>
    <col min="2808" max="2808" width="7.875" style="188" customWidth="1"/>
    <col min="2809" max="2810" width="7.875" style="188" hidden="1" customWidth="1"/>
    <col min="2811" max="3058" width="7.875" style="188"/>
    <col min="3059" max="3059" width="35.75" style="188" customWidth="1"/>
    <col min="3060" max="3060" width="7.875" style="188" hidden="1" customWidth="1"/>
    <col min="3061" max="3062" width="12" style="188" customWidth="1"/>
    <col min="3063" max="3063" width="8" style="188" customWidth="1"/>
    <col min="3064" max="3064" width="7.875" style="188" customWidth="1"/>
    <col min="3065" max="3066" width="7.875" style="188" hidden="1" customWidth="1"/>
    <col min="3067" max="3314" width="7.875" style="188"/>
    <col min="3315" max="3315" width="35.75" style="188" customWidth="1"/>
    <col min="3316" max="3316" width="7.875" style="188" hidden="1" customWidth="1"/>
    <col min="3317" max="3318" width="12" style="188" customWidth="1"/>
    <col min="3319" max="3319" width="8" style="188" customWidth="1"/>
    <col min="3320" max="3320" width="7.875" style="188" customWidth="1"/>
    <col min="3321" max="3322" width="7.875" style="188" hidden="1" customWidth="1"/>
    <col min="3323" max="3570" width="7.875" style="188"/>
    <col min="3571" max="3571" width="35.75" style="188" customWidth="1"/>
    <col min="3572" max="3572" width="7.875" style="188" hidden="1" customWidth="1"/>
    <col min="3573" max="3574" width="12" style="188" customWidth="1"/>
    <col min="3575" max="3575" width="8" style="188" customWidth="1"/>
    <col min="3576" max="3576" width="7.875" style="188" customWidth="1"/>
    <col min="3577" max="3578" width="7.875" style="188" hidden="1" customWidth="1"/>
    <col min="3579" max="3826" width="7.875" style="188"/>
    <col min="3827" max="3827" width="35.75" style="188" customWidth="1"/>
    <col min="3828" max="3828" width="7.875" style="188" hidden="1" customWidth="1"/>
    <col min="3829" max="3830" width="12" style="188" customWidth="1"/>
    <col min="3831" max="3831" width="8" style="188" customWidth="1"/>
    <col min="3832" max="3832" width="7.875" style="188" customWidth="1"/>
    <col min="3833" max="3834" width="7.875" style="188" hidden="1" customWidth="1"/>
    <col min="3835" max="4082" width="7.875" style="188"/>
    <col min="4083" max="4083" width="35.75" style="188" customWidth="1"/>
    <col min="4084" max="4084" width="7.875" style="188" hidden="1" customWidth="1"/>
    <col min="4085" max="4086" width="12" style="188" customWidth="1"/>
    <col min="4087" max="4087" width="8" style="188" customWidth="1"/>
    <col min="4088" max="4088" width="7.875" style="188" customWidth="1"/>
    <col min="4089" max="4090" width="7.875" style="188" hidden="1" customWidth="1"/>
    <col min="4091" max="4338" width="7.875" style="188"/>
    <col min="4339" max="4339" width="35.75" style="188" customWidth="1"/>
    <col min="4340" max="4340" width="7.875" style="188" hidden="1" customWidth="1"/>
    <col min="4341" max="4342" width="12" style="188" customWidth="1"/>
    <col min="4343" max="4343" width="8" style="188" customWidth="1"/>
    <col min="4344" max="4344" width="7.875" style="188" customWidth="1"/>
    <col min="4345" max="4346" width="7.875" style="188" hidden="1" customWidth="1"/>
    <col min="4347" max="4594" width="7.875" style="188"/>
    <col min="4595" max="4595" width="35.75" style="188" customWidth="1"/>
    <col min="4596" max="4596" width="7.875" style="188" hidden="1" customWidth="1"/>
    <col min="4597" max="4598" width="12" style="188" customWidth="1"/>
    <col min="4599" max="4599" width="8" style="188" customWidth="1"/>
    <col min="4600" max="4600" width="7.875" style="188" customWidth="1"/>
    <col min="4601" max="4602" width="7.875" style="188" hidden="1" customWidth="1"/>
    <col min="4603" max="4850" width="7.875" style="188"/>
    <col min="4851" max="4851" width="35.75" style="188" customWidth="1"/>
    <col min="4852" max="4852" width="7.875" style="188" hidden="1" customWidth="1"/>
    <col min="4853" max="4854" width="12" style="188" customWidth="1"/>
    <col min="4855" max="4855" width="8" style="188" customWidth="1"/>
    <col min="4856" max="4856" width="7.875" style="188" customWidth="1"/>
    <col min="4857" max="4858" width="7.875" style="188" hidden="1" customWidth="1"/>
    <col min="4859" max="5106" width="7.875" style="188"/>
    <col min="5107" max="5107" width="35.75" style="188" customWidth="1"/>
    <col min="5108" max="5108" width="7.875" style="188" hidden="1" customWidth="1"/>
    <col min="5109" max="5110" width="12" style="188" customWidth="1"/>
    <col min="5111" max="5111" width="8" style="188" customWidth="1"/>
    <col min="5112" max="5112" width="7.875" style="188" customWidth="1"/>
    <col min="5113" max="5114" width="7.875" style="188" hidden="1" customWidth="1"/>
    <col min="5115" max="5362" width="7.875" style="188"/>
    <col min="5363" max="5363" width="35.75" style="188" customWidth="1"/>
    <col min="5364" max="5364" width="7.875" style="188" hidden="1" customWidth="1"/>
    <col min="5365" max="5366" width="12" style="188" customWidth="1"/>
    <col min="5367" max="5367" width="8" style="188" customWidth="1"/>
    <col min="5368" max="5368" width="7.875" style="188" customWidth="1"/>
    <col min="5369" max="5370" width="7.875" style="188" hidden="1" customWidth="1"/>
    <col min="5371" max="5618" width="7.875" style="188"/>
    <col min="5619" max="5619" width="35.75" style="188" customWidth="1"/>
    <col min="5620" max="5620" width="7.875" style="188" hidden="1" customWidth="1"/>
    <col min="5621" max="5622" width="12" style="188" customWidth="1"/>
    <col min="5623" max="5623" width="8" style="188" customWidth="1"/>
    <col min="5624" max="5624" width="7.875" style="188" customWidth="1"/>
    <col min="5625" max="5626" width="7.875" style="188" hidden="1" customWidth="1"/>
    <col min="5627" max="5874" width="7.875" style="188"/>
    <col min="5875" max="5875" width="35.75" style="188" customWidth="1"/>
    <col min="5876" max="5876" width="7.875" style="188" hidden="1" customWidth="1"/>
    <col min="5877" max="5878" width="12" style="188" customWidth="1"/>
    <col min="5879" max="5879" width="8" style="188" customWidth="1"/>
    <col min="5880" max="5880" width="7.875" style="188" customWidth="1"/>
    <col min="5881" max="5882" width="7.875" style="188" hidden="1" customWidth="1"/>
    <col min="5883" max="6130" width="7.875" style="188"/>
    <col min="6131" max="6131" width="35.75" style="188" customWidth="1"/>
    <col min="6132" max="6132" width="7.875" style="188" hidden="1" customWidth="1"/>
    <col min="6133" max="6134" width="12" style="188" customWidth="1"/>
    <col min="6135" max="6135" width="8" style="188" customWidth="1"/>
    <col min="6136" max="6136" width="7.875" style="188" customWidth="1"/>
    <col min="6137" max="6138" width="7.875" style="188" hidden="1" customWidth="1"/>
    <col min="6139" max="6386" width="7.875" style="188"/>
    <col min="6387" max="6387" width="35.75" style="188" customWidth="1"/>
    <col min="6388" max="6388" width="7.875" style="188" hidden="1" customWidth="1"/>
    <col min="6389" max="6390" width="12" style="188" customWidth="1"/>
    <col min="6391" max="6391" width="8" style="188" customWidth="1"/>
    <col min="6392" max="6392" width="7.875" style="188" customWidth="1"/>
    <col min="6393" max="6394" width="7.875" style="188" hidden="1" customWidth="1"/>
    <col min="6395" max="6642" width="7.875" style="188"/>
    <col min="6643" max="6643" width="35.75" style="188" customWidth="1"/>
    <col min="6644" max="6644" width="7.875" style="188" hidden="1" customWidth="1"/>
    <col min="6645" max="6646" width="12" style="188" customWidth="1"/>
    <col min="6647" max="6647" width="8" style="188" customWidth="1"/>
    <col min="6648" max="6648" width="7.875" style="188" customWidth="1"/>
    <col min="6649" max="6650" width="7.875" style="188" hidden="1" customWidth="1"/>
    <col min="6651" max="6898" width="7.875" style="188"/>
    <col min="6899" max="6899" width="35.75" style="188" customWidth="1"/>
    <col min="6900" max="6900" width="7.875" style="188" hidden="1" customWidth="1"/>
    <col min="6901" max="6902" width="12" style="188" customWidth="1"/>
    <col min="6903" max="6903" width="8" style="188" customWidth="1"/>
    <col min="6904" max="6904" width="7.875" style="188" customWidth="1"/>
    <col min="6905" max="6906" width="7.875" style="188" hidden="1" customWidth="1"/>
    <col min="6907" max="7154" width="7.875" style="188"/>
    <col min="7155" max="7155" width="35.75" style="188" customWidth="1"/>
    <col min="7156" max="7156" width="7.875" style="188" hidden="1" customWidth="1"/>
    <col min="7157" max="7158" width="12" style="188" customWidth="1"/>
    <col min="7159" max="7159" width="8" style="188" customWidth="1"/>
    <col min="7160" max="7160" width="7.875" style="188" customWidth="1"/>
    <col min="7161" max="7162" width="7.875" style="188" hidden="1" customWidth="1"/>
    <col min="7163" max="7410" width="7.875" style="188"/>
    <col min="7411" max="7411" width="35.75" style="188" customWidth="1"/>
    <col min="7412" max="7412" width="7.875" style="188" hidden="1" customWidth="1"/>
    <col min="7413" max="7414" width="12" style="188" customWidth="1"/>
    <col min="7415" max="7415" width="8" style="188" customWidth="1"/>
    <col min="7416" max="7416" width="7.875" style="188" customWidth="1"/>
    <col min="7417" max="7418" width="7.875" style="188" hidden="1" customWidth="1"/>
    <col min="7419" max="7666" width="7.875" style="188"/>
    <col min="7667" max="7667" width="35.75" style="188" customWidth="1"/>
    <col min="7668" max="7668" width="7.875" style="188" hidden="1" customWidth="1"/>
    <col min="7669" max="7670" width="12" style="188" customWidth="1"/>
    <col min="7671" max="7671" width="8" style="188" customWidth="1"/>
    <col min="7672" max="7672" width="7.875" style="188" customWidth="1"/>
    <col min="7673" max="7674" width="7.875" style="188" hidden="1" customWidth="1"/>
    <col min="7675" max="7922" width="7.875" style="188"/>
    <col min="7923" max="7923" width="35.75" style="188" customWidth="1"/>
    <col min="7924" max="7924" width="7.875" style="188" hidden="1" customWidth="1"/>
    <col min="7925" max="7926" width="12" style="188" customWidth="1"/>
    <col min="7927" max="7927" width="8" style="188" customWidth="1"/>
    <col min="7928" max="7928" width="7.875" style="188" customWidth="1"/>
    <col min="7929" max="7930" width="7.875" style="188" hidden="1" customWidth="1"/>
    <col min="7931" max="8178" width="7.875" style="188"/>
    <col min="8179" max="8179" width="35.75" style="188" customWidth="1"/>
    <col min="8180" max="8180" width="7.875" style="188" hidden="1" customWidth="1"/>
    <col min="8181" max="8182" width="12" style="188" customWidth="1"/>
    <col min="8183" max="8183" width="8" style="188" customWidth="1"/>
    <col min="8184" max="8184" width="7.875" style="188" customWidth="1"/>
    <col min="8185" max="8186" width="7.875" style="188" hidden="1" customWidth="1"/>
    <col min="8187" max="8434" width="7.875" style="188"/>
    <col min="8435" max="8435" width="35.75" style="188" customWidth="1"/>
    <col min="8436" max="8436" width="7.875" style="188" hidden="1" customWidth="1"/>
    <col min="8437" max="8438" width="12" style="188" customWidth="1"/>
    <col min="8439" max="8439" width="8" style="188" customWidth="1"/>
    <col min="8440" max="8440" width="7.875" style="188" customWidth="1"/>
    <col min="8441" max="8442" width="7.875" style="188" hidden="1" customWidth="1"/>
    <col min="8443" max="8690" width="7.875" style="188"/>
    <col min="8691" max="8691" width="35.75" style="188" customWidth="1"/>
    <col min="8692" max="8692" width="7.875" style="188" hidden="1" customWidth="1"/>
    <col min="8693" max="8694" width="12" style="188" customWidth="1"/>
    <col min="8695" max="8695" width="8" style="188" customWidth="1"/>
    <col min="8696" max="8696" width="7.875" style="188" customWidth="1"/>
    <col min="8697" max="8698" width="7.875" style="188" hidden="1" customWidth="1"/>
    <col min="8699" max="8946" width="7.875" style="188"/>
    <col min="8947" max="8947" width="35.75" style="188" customWidth="1"/>
    <col min="8948" max="8948" width="7.875" style="188" hidden="1" customWidth="1"/>
    <col min="8949" max="8950" width="12" style="188" customWidth="1"/>
    <col min="8951" max="8951" width="8" style="188" customWidth="1"/>
    <col min="8952" max="8952" width="7.875" style="188" customWidth="1"/>
    <col min="8953" max="8954" width="7.875" style="188" hidden="1" customWidth="1"/>
    <col min="8955" max="9202" width="7.875" style="188"/>
    <col min="9203" max="9203" width="35.75" style="188" customWidth="1"/>
    <col min="9204" max="9204" width="7.875" style="188" hidden="1" customWidth="1"/>
    <col min="9205" max="9206" width="12" style="188" customWidth="1"/>
    <col min="9207" max="9207" width="8" style="188" customWidth="1"/>
    <col min="9208" max="9208" width="7.875" style="188" customWidth="1"/>
    <col min="9209" max="9210" width="7.875" style="188" hidden="1" customWidth="1"/>
    <col min="9211" max="9458" width="7.875" style="188"/>
    <col min="9459" max="9459" width="35.75" style="188" customWidth="1"/>
    <col min="9460" max="9460" width="7.875" style="188" hidden="1" customWidth="1"/>
    <col min="9461" max="9462" width="12" style="188" customWidth="1"/>
    <col min="9463" max="9463" width="8" style="188" customWidth="1"/>
    <col min="9464" max="9464" width="7.875" style="188" customWidth="1"/>
    <col min="9465" max="9466" width="7.875" style="188" hidden="1" customWidth="1"/>
    <col min="9467" max="9714" width="7.875" style="188"/>
    <col min="9715" max="9715" width="35.75" style="188" customWidth="1"/>
    <col min="9716" max="9716" width="7.875" style="188" hidden="1" customWidth="1"/>
    <col min="9717" max="9718" width="12" style="188" customWidth="1"/>
    <col min="9719" max="9719" width="8" style="188" customWidth="1"/>
    <col min="9720" max="9720" width="7.875" style="188" customWidth="1"/>
    <col min="9721" max="9722" width="7.875" style="188" hidden="1" customWidth="1"/>
    <col min="9723" max="9970" width="7.875" style="188"/>
    <col min="9971" max="9971" width="35.75" style="188" customWidth="1"/>
    <col min="9972" max="9972" width="7.875" style="188" hidden="1" customWidth="1"/>
    <col min="9973" max="9974" width="12" style="188" customWidth="1"/>
    <col min="9975" max="9975" width="8" style="188" customWidth="1"/>
    <col min="9976" max="9976" width="7.875" style="188" customWidth="1"/>
    <col min="9977" max="9978" width="7.875" style="188" hidden="1" customWidth="1"/>
    <col min="9979" max="10226" width="7.875" style="188"/>
    <col min="10227" max="10227" width="35.75" style="188" customWidth="1"/>
    <col min="10228" max="10228" width="7.875" style="188" hidden="1" customWidth="1"/>
    <col min="10229" max="10230" width="12" style="188" customWidth="1"/>
    <col min="10231" max="10231" width="8" style="188" customWidth="1"/>
    <col min="10232" max="10232" width="7.875" style="188" customWidth="1"/>
    <col min="10233" max="10234" width="7.875" style="188" hidden="1" customWidth="1"/>
    <col min="10235" max="10482" width="7.875" style="188"/>
    <col min="10483" max="10483" width="35.75" style="188" customWidth="1"/>
    <col min="10484" max="10484" width="7.875" style="188" hidden="1" customWidth="1"/>
    <col min="10485" max="10486" width="12" style="188" customWidth="1"/>
    <col min="10487" max="10487" width="8" style="188" customWidth="1"/>
    <col min="10488" max="10488" width="7.875" style="188" customWidth="1"/>
    <col min="10489" max="10490" width="7.875" style="188" hidden="1" customWidth="1"/>
    <col min="10491" max="10738" width="7.875" style="188"/>
    <col min="10739" max="10739" width="35.75" style="188" customWidth="1"/>
    <col min="10740" max="10740" width="7.875" style="188" hidden="1" customWidth="1"/>
    <col min="10741" max="10742" width="12" style="188" customWidth="1"/>
    <col min="10743" max="10743" width="8" style="188" customWidth="1"/>
    <col min="10744" max="10744" width="7.875" style="188" customWidth="1"/>
    <col min="10745" max="10746" width="7.875" style="188" hidden="1" customWidth="1"/>
    <col min="10747" max="10994" width="7.875" style="188"/>
    <col min="10995" max="10995" width="35.75" style="188" customWidth="1"/>
    <col min="10996" max="10996" width="7.875" style="188" hidden="1" customWidth="1"/>
    <col min="10997" max="10998" width="12" style="188" customWidth="1"/>
    <col min="10999" max="10999" width="8" style="188" customWidth="1"/>
    <col min="11000" max="11000" width="7.875" style="188" customWidth="1"/>
    <col min="11001" max="11002" width="7.875" style="188" hidden="1" customWidth="1"/>
    <col min="11003" max="11250" width="7.875" style="188"/>
    <col min="11251" max="11251" width="35.75" style="188" customWidth="1"/>
    <col min="11252" max="11252" width="7.875" style="188" hidden="1" customWidth="1"/>
    <col min="11253" max="11254" width="12" style="188" customWidth="1"/>
    <col min="11255" max="11255" width="8" style="188" customWidth="1"/>
    <col min="11256" max="11256" width="7.875" style="188" customWidth="1"/>
    <col min="11257" max="11258" width="7.875" style="188" hidden="1" customWidth="1"/>
    <col min="11259" max="11506" width="7.875" style="188"/>
    <col min="11507" max="11507" width="35.75" style="188" customWidth="1"/>
    <col min="11508" max="11508" width="7.875" style="188" hidden="1" customWidth="1"/>
    <col min="11509" max="11510" width="12" style="188" customWidth="1"/>
    <col min="11511" max="11511" width="8" style="188" customWidth="1"/>
    <col min="11512" max="11512" width="7.875" style="188" customWidth="1"/>
    <col min="11513" max="11514" width="7.875" style="188" hidden="1" customWidth="1"/>
    <col min="11515" max="11762" width="7.875" style="188"/>
    <col min="11763" max="11763" width="35.75" style="188" customWidth="1"/>
    <col min="11764" max="11764" width="7.875" style="188" hidden="1" customWidth="1"/>
    <col min="11765" max="11766" width="12" style="188" customWidth="1"/>
    <col min="11767" max="11767" width="8" style="188" customWidth="1"/>
    <col min="11768" max="11768" width="7.875" style="188" customWidth="1"/>
    <col min="11769" max="11770" width="7.875" style="188" hidden="1" customWidth="1"/>
    <col min="11771" max="12018" width="7.875" style="188"/>
    <col min="12019" max="12019" width="35.75" style="188" customWidth="1"/>
    <col min="12020" max="12020" width="7.875" style="188" hidden="1" customWidth="1"/>
    <col min="12021" max="12022" width="12" style="188" customWidth="1"/>
    <col min="12023" max="12023" width="8" style="188" customWidth="1"/>
    <col min="12024" max="12024" width="7.875" style="188" customWidth="1"/>
    <col min="12025" max="12026" width="7.875" style="188" hidden="1" customWidth="1"/>
    <col min="12027" max="12274" width="7.875" style="188"/>
    <col min="12275" max="12275" width="35.75" style="188" customWidth="1"/>
    <col min="12276" max="12276" width="7.875" style="188" hidden="1" customWidth="1"/>
    <col min="12277" max="12278" width="12" style="188" customWidth="1"/>
    <col min="12279" max="12279" width="8" style="188" customWidth="1"/>
    <col min="12280" max="12280" width="7.875" style="188" customWidth="1"/>
    <col min="12281" max="12282" width="7.875" style="188" hidden="1" customWidth="1"/>
    <col min="12283" max="12530" width="7.875" style="188"/>
    <col min="12531" max="12531" width="35.75" style="188" customWidth="1"/>
    <col min="12532" max="12532" width="7.875" style="188" hidden="1" customWidth="1"/>
    <col min="12533" max="12534" width="12" style="188" customWidth="1"/>
    <col min="12535" max="12535" width="8" style="188" customWidth="1"/>
    <col min="12536" max="12536" width="7.875" style="188" customWidth="1"/>
    <col min="12537" max="12538" width="7.875" style="188" hidden="1" customWidth="1"/>
    <col min="12539" max="12786" width="7.875" style="188"/>
    <col min="12787" max="12787" width="35.75" style="188" customWidth="1"/>
    <col min="12788" max="12788" width="7.875" style="188" hidden="1" customWidth="1"/>
    <col min="12789" max="12790" width="12" style="188" customWidth="1"/>
    <col min="12791" max="12791" width="8" style="188" customWidth="1"/>
    <col min="12792" max="12792" width="7.875" style="188" customWidth="1"/>
    <col min="12793" max="12794" width="7.875" style="188" hidden="1" customWidth="1"/>
    <col min="12795" max="13042" width="7.875" style="188"/>
    <col min="13043" max="13043" width="35.75" style="188" customWidth="1"/>
    <col min="13044" max="13044" width="7.875" style="188" hidden="1" customWidth="1"/>
    <col min="13045" max="13046" width="12" style="188" customWidth="1"/>
    <col min="13047" max="13047" width="8" style="188" customWidth="1"/>
    <col min="13048" max="13048" width="7.875" style="188" customWidth="1"/>
    <col min="13049" max="13050" width="7.875" style="188" hidden="1" customWidth="1"/>
    <col min="13051" max="13298" width="7.875" style="188"/>
    <col min="13299" max="13299" width="35.75" style="188" customWidth="1"/>
    <col min="13300" max="13300" width="7.875" style="188" hidden="1" customWidth="1"/>
    <col min="13301" max="13302" width="12" style="188" customWidth="1"/>
    <col min="13303" max="13303" width="8" style="188" customWidth="1"/>
    <col min="13304" max="13304" width="7.875" style="188" customWidth="1"/>
    <col min="13305" max="13306" width="7.875" style="188" hidden="1" customWidth="1"/>
    <col min="13307" max="13554" width="7.875" style="188"/>
    <col min="13555" max="13555" width="35.75" style="188" customWidth="1"/>
    <col min="13556" max="13556" width="7.875" style="188" hidden="1" customWidth="1"/>
    <col min="13557" max="13558" width="12" style="188" customWidth="1"/>
    <col min="13559" max="13559" width="8" style="188" customWidth="1"/>
    <col min="13560" max="13560" width="7.875" style="188" customWidth="1"/>
    <col min="13561" max="13562" width="7.875" style="188" hidden="1" customWidth="1"/>
    <col min="13563" max="13810" width="7.875" style="188"/>
    <col min="13811" max="13811" width="35.75" style="188" customWidth="1"/>
    <col min="13812" max="13812" width="7.875" style="188" hidden="1" customWidth="1"/>
    <col min="13813" max="13814" width="12" style="188" customWidth="1"/>
    <col min="13815" max="13815" width="8" style="188" customWidth="1"/>
    <col min="13816" max="13816" width="7.875" style="188" customWidth="1"/>
    <col min="13817" max="13818" width="7.875" style="188" hidden="1" customWidth="1"/>
    <col min="13819" max="14066" width="7.875" style="188"/>
    <col min="14067" max="14067" width="35.75" style="188" customWidth="1"/>
    <col min="14068" max="14068" width="7.875" style="188" hidden="1" customWidth="1"/>
    <col min="14069" max="14070" width="12" style="188" customWidth="1"/>
    <col min="14071" max="14071" width="8" style="188" customWidth="1"/>
    <col min="14072" max="14072" width="7.875" style="188" customWidth="1"/>
    <col min="14073" max="14074" width="7.875" style="188" hidden="1" customWidth="1"/>
    <col min="14075" max="14322" width="7.875" style="188"/>
    <col min="14323" max="14323" width="35.75" style="188" customWidth="1"/>
    <col min="14324" max="14324" width="7.875" style="188" hidden="1" customWidth="1"/>
    <col min="14325" max="14326" width="12" style="188" customWidth="1"/>
    <col min="14327" max="14327" width="8" style="188" customWidth="1"/>
    <col min="14328" max="14328" width="7.875" style="188" customWidth="1"/>
    <col min="14329" max="14330" width="7.875" style="188" hidden="1" customWidth="1"/>
    <col min="14331" max="14578" width="7.875" style="188"/>
    <col min="14579" max="14579" width="35.75" style="188" customWidth="1"/>
    <col min="14580" max="14580" width="7.875" style="188" hidden="1" customWidth="1"/>
    <col min="14581" max="14582" width="12" style="188" customWidth="1"/>
    <col min="14583" max="14583" width="8" style="188" customWidth="1"/>
    <col min="14584" max="14584" width="7.875" style="188" customWidth="1"/>
    <col min="14585" max="14586" width="7.875" style="188" hidden="1" customWidth="1"/>
    <col min="14587" max="14834" width="7.875" style="188"/>
    <col min="14835" max="14835" width="35.75" style="188" customWidth="1"/>
    <col min="14836" max="14836" width="7.875" style="188" hidden="1" customWidth="1"/>
    <col min="14837" max="14838" width="12" style="188" customWidth="1"/>
    <col min="14839" max="14839" width="8" style="188" customWidth="1"/>
    <col min="14840" max="14840" width="7.875" style="188" customWidth="1"/>
    <col min="14841" max="14842" width="7.875" style="188" hidden="1" customWidth="1"/>
    <col min="14843" max="15090" width="7.875" style="188"/>
    <col min="15091" max="15091" width="35.75" style="188" customWidth="1"/>
    <col min="15092" max="15092" width="7.875" style="188" hidden="1" customWidth="1"/>
    <col min="15093" max="15094" width="12" style="188" customWidth="1"/>
    <col min="15095" max="15095" width="8" style="188" customWidth="1"/>
    <col min="15096" max="15096" width="7.875" style="188" customWidth="1"/>
    <col min="15097" max="15098" width="7.875" style="188" hidden="1" customWidth="1"/>
    <col min="15099" max="15346" width="7.875" style="188"/>
    <col min="15347" max="15347" width="35.75" style="188" customWidth="1"/>
    <col min="15348" max="15348" width="7.875" style="188" hidden="1" customWidth="1"/>
    <col min="15349" max="15350" width="12" style="188" customWidth="1"/>
    <col min="15351" max="15351" width="8" style="188" customWidth="1"/>
    <col min="15352" max="15352" width="7.875" style="188" customWidth="1"/>
    <col min="15353" max="15354" width="7.875" style="188" hidden="1" customWidth="1"/>
    <col min="15355" max="15602" width="7.875" style="188"/>
    <col min="15603" max="15603" width="35.75" style="188" customWidth="1"/>
    <col min="15604" max="15604" width="7.875" style="188" hidden="1" customWidth="1"/>
    <col min="15605" max="15606" width="12" style="188" customWidth="1"/>
    <col min="15607" max="15607" width="8" style="188" customWidth="1"/>
    <col min="15608" max="15608" width="7.875" style="188" customWidth="1"/>
    <col min="15609" max="15610" width="7.875" style="188" hidden="1" customWidth="1"/>
    <col min="15611" max="15858" width="7.875" style="188"/>
    <col min="15859" max="15859" width="35.75" style="188" customWidth="1"/>
    <col min="15860" max="15860" width="7.875" style="188" hidden="1" customWidth="1"/>
    <col min="15861" max="15862" width="12" style="188" customWidth="1"/>
    <col min="15863" max="15863" width="8" style="188" customWidth="1"/>
    <col min="15864" max="15864" width="7.875" style="188" customWidth="1"/>
    <col min="15865" max="15866" width="7.875" style="188" hidden="1" customWidth="1"/>
    <col min="15867" max="16114" width="7.875" style="188"/>
    <col min="16115" max="16115" width="35.75" style="188" customWidth="1"/>
    <col min="16116" max="16116" width="7.875" style="188" hidden="1" customWidth="1"/>
    <col min="16117" max="16118" width="12" style="188" customWidth="1"/>
    <col min="16119" max="16119" width="8" style="188" customWidth="1"/>
    <col min="16120" max="16120" width="7.875" style="188" customWidth="1"/>
    <col min="16121" max="16122" width="7.875" style="188" hidden="1" customWidth="1"/>
    <col min="16123" max="16384" width="7.875" style="188"/>
  </cols>
  <sheetData>
    <row r="1" spans="1:2" ht="36" customHeight="1" x14ac:dyDescent="0.25">
      <c r="A1" s="5" t="s">
        <v>86</v>
      </c>
      <c r="B1" s="5"/>
    </row>
    <row r="2" spans="1:2" ht="24.95" customHeight="1" x14ac:dyDescent="0.25">
      <c r="A2" s="190"/>
      <c r="B2" s="191" t="s">
        <v>14</v>
      </c>
    </row>
    <row r="3" spans="1:2" s="182" customFormat="1" ht="26.1" customHeight="1" x14ac:dyDescent="0.15">
      <c r="A3" s="192" t="s">
        <v>18</v>
      </c>
      <c r="B3" s="193" t="s">
        <v>19</v>
      </c>
    </row>
    <row r="4" spans="1:2" s="183" customFormat="1" ht="20.100000000000001" customHeight="1" x14ac:dyDescent="0.15">
      <c r="A4" s="194" t="s">
        <v>87</v>
      </c>
      <c r="B4" s="48">
        <f>SUM(B5:B16)</f>
        <v>86000</v>
      </c>
    </row>
    <row r="5" spans="1:2" s="184" customFormat="1" ht="20.100000000000001" customHeight="1" x14ac:dyDescent="0.15">
      <c r="A5" s="195" t="s">
        <v>88</v>
      </c>
      <c r="B5" s="48">
        <v>34848</v>
      </c>
    </row>
    <row r="6" spans="1:2" s="184" customFormat="1" ht="20.100000000000001" customHeight="1" x14ac:dyDescent="0.15">
      <c r="A6" s="195" t="s">
        <v>89</v>
      </c>
      <c r="B6" s="48">
        <v>10326</v>
      </c>
    </row>
    <row r="7" spans="1:2" s="184" customFormat="1" ht="20.100000000000001" customHeight="1" x14ac:dyDescent="0.15">
      <c r="A7" s="195" t="s">
        <v>90</v>
      </c>
      <c r="B7" s="48">
        <v>6000</v>
      </c>
    </row>
    <row r="8" spans="1:2" s="184" customFormat="1" ht="20.100000000000001" customHeight="1" x14ac:dyDescent="0.15">
      <c r="A8" s="195" t="s">
        <v>91</v>
      </c>
      <c r="B8" s="48">
        <v>10</v>
      </c>
    </row>
    <row r="9" spans="1:2" s="184" customFormat="1" ht="20.100000000000001" customHeight="1" x14ac:dyDescent="0.15">
      <c r="A9" s="195" t="s">
        <v>92</v>
      </c>
      <c r="B9" s="48">
        <v>12000</v>
      </c>
    </row>
    <row r="10" spans="1:2" s="184" customFormat="1" ht="20.100000000000001" customHeight="1" x14ac:dyDescent="0.15">
      <c r="A10" s="195" t="s">
        <v>93</v>
      </c>
      <c r="B10" s="48">
        <v>5000</v>
      </c>
    </row>
    <row r="11" spans="1:2" s="184" customFormat="1" ht="20.100000000000001" customHeight="1" x14ac:dyDescent="0.15">
      <c r="A11" s="195" t="s">
        <v>94</v>
      </c>
      <c r="B11" s="48">
        <v>2100</v>
      </c>
    </row>
    <row r="12" spans="1:2" s="184" customFormat="1" ht="20.100000000000001" customHeight="1" x14ac:dyDescent="0.15">
      <c r="A12" s="195" t="s">
        <v>95</v>
      </c>
      <c r="B12" s="48">
        <v>7531</v>
      </c>
    </row>
    <row r="13" spans="1:2" s="184" customFormat="1" ht="20.100000000000001" customHeight="1" x14ac:dyDescent="0.15">
      <c r="A13" s="195" t="s">
        <v>96</v>
      </c>
      <c r="B13" s="48">
        <v>2100</v>
      </c>
    </row>
    <row r="14" spans="1:2" s="184" customFormat="1" ht="20.100000000000001" customHeight="1" x14ac:dyDescent="0.15">
      <c r="A14" s="195" t="s">
        <v>97</v>
      </c>
      <c r="B14" s="48">
        <v>1300</v>
      </c>
    </row>
    <row r="15" spans="1:2" s="184" customFormat="1" ht="20.100000000000001" customHeight="1" x14ac:dyDescent="0.15">
      <c r="A15" s="195" t="s">
        <v>98</v>
      </c>
      <c r="B15" s="48">
        <v>400</v>
      </c>
    </row>
    <row r="16" spans="1:2" s="184" customFormat="1" ht="20.100000000000001" customHeight="1" x14ac:dyDescent="0.15">
      <c r="A16" s="195" t="s">
        <v>99</v>
      </c>
      <c r="B16" s="48">
        <v>4385</v>
      </c>
    </row>
    <row r="17" spans="1:4" s="182" customFormat="1" ht="20.100000000000001" customHeight="1" x14ac:dyDescent="0.15">
      <c r="A17" s="196" t="s">
        <v>100</v>
      </c>
      <c r="B17" s="48">
        <f>B18+B27+B28+B29+B30</f>
        <v>7845</v>
      </c>
    </row>
    <row r="18" spans="1:4" s="185" customFormat="1" ht="20.100000000000001" customHeight="1" x14ac:dyDescent="0.15">
      <c r="A18" s="197" t="s">
        <v>101</v>
      </c>
      <c r="B18" s="48">
        <f>SUM(B19:B26)</f>
        <v>5657</v>
      </c>
    </row>
    <row r="19" spans="1:4" s="186" customFormat="1" ht="21" customHeight="1" x14ac:dyDescent="0.15">
      <c r="A19" s="198" t="s">
        <v>102</v>
      </c>
      <c r="B19" s="48">
        <v>10</v>
      </c>
    </row>
    <row r="20" spans="1:4" s="186" customFormat="1" ht="21" hidden="1" customHeight="1" x14ac:dyDescent="0.15">
      <c r="A20" s="199" t="s">
        <v>103</v>
      </c>
      <c r="B20" s="48"/>
    </row>
    <row r="21" spans="1:4" s="186" customFormat="1" ht="21" customHeight="1" x14ac:dyDescent="0.15">
      <c r="A21" s="200" t="s">
        <v>104</v>
      </c>
      <c r="B21" s="48">
        <v>5057</v>
      </c>
    </row>
    <row r="22" spans="1:4" s="186" customFormat="1" ht="21" hidden="1" customHeight="1" x14ac:dyDescent="0.15">
      <c r="A22" s="201" t="s">
        <v>105</v>
      </c>
      <c r="B22" s="48"/>
    </row>
    <row r="23" spans="1:4" s="186" customFormat="1" ht="21" hidden="1" customHeight="1" x14ac:dyDescent="0.15">
      <c r="A23" s="200" t="s">
        <v>106</v>
      </c>
      <c r="B23" s="48"/>
    </row>
    <row r="24" spans="1:4" s="186" customFormat="1" ht="21" hidden="1" customHeight="1" x14ac:dyDescent="0.15">
      <c r="A24" s="198" t="s">
        <v>107</v>
      </c>
      <c r="B24" s="202"/>
    </row>
    <row r="25" spans="1:4" s="186" customFormat="1" ht="21" customHeight="1" x14ac:dyDescent="0.15">
      <c r="A25" s="201" t="s">
        <v>108</v>
      </c>
      <c r="B25" s="48">
        <v>70</v>
      </c>
    </row>
    <row r="26" spans="1:4" s="186" customFormat="1" ht="21" customHeight="1" x14ac:dyDescent="0.15">
      <c r="A26" s="200" t="s">
        <v>109</v>
      </c>
      <c r="B26" s="48">
        <v>520</v>
      </c>
    </row>
    <row r="27" spans="1:4" s="185" customFormat="1" ht="20.100000000000001" customHeight="1" x14ac:dyDescent="0.15">
      <c r="A27" s="197" t="s">
        <v>110</v>
      </c>
      <c r="B27" s="48">
        <v>262</v>
      </c>
    </row>
    <row r="28" spans="1:4" s="185" customFormat="1" ht="20.100000000000001" customHeight="1" x14ac:dyDescent="0.15">
      <c r="A28" s="197" t="s">
        <v>111</v>
      </c>
      <c r="B28" s="48">
        <v>414</v>
      </c>
    </row>
    <row r="29" spans="1:4" s="185" customFormat="1" ht="20.100000000000001" customHeight="1" x14ac:dyDescent="0.15">
      <c r="A29" s="197" t="s">
        <v>112</v>
      </c>
      <c r="B29" s="48">
        <v>200</v>
      </c>
    </row>
    <row r="30" spans="1:4" s="185" customFormat="1" ht="20.100000000000001" customHeight="1" x14ac:dyDescent="0.15">
      <c r="A30" s="197" t="s">
        <v>113</v>
      </c>
      <c r="B30" s="48">
        <v>1312</v>
      </c>
    </row>
    <row r="31" spans="1:4" s="187" customFormat="1" ht="26.1" customHeight="1" x14ac:dyDescent="0.15">
      <c r="A31" s="203" t="s">
        <v>114</v>
      </c>
      <c r="B31" s="42">
        <f>B4+B17</f>
        <v>93845</v>
      </c>
    </row>
    <row r="32" spans="1:4" x14ac:dyDescent="0.25">
      <c r="D32" s="204" t="s">
        <v>115</v>
      </c>
    </row>
  </sheetData>
  <mergeCells count="1">
    <mergeCell ref="A1:B1"/>
  </mergeCells>
  <phoneticPr fontId="55" type="noConversion"/>
  <printOptions horizontalCentered="1"/>
  <pageMargins left="0.59027777777777801" right="0.55000000000000004" top="1.18055555555556" bottom="1.18055555555556" header="0.51180555555555596" footer="0.51180555555555596"/>
  <pageSetup paperSize="9" firstPageNumber="4294963191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51"/>
  <sheetViews>
    <sheetView workbookViewId="0">
      <selection activeCell="B27" sqref="B27"/>
    </sheetView>
  </sheetViews>
  <sheetFormatPr defaultColWidth="7" defaultRowHeight="15" x14ac:dyDescent="0.2"/>
  <cols>
    <col min="1" max="1" width="40" style="103" customWidth="1"/>
    <col min="2" max="2" width="47.75" style="177" customWidth="1"/>
    <col min="3" max="3" width="10.375" style="104" hidden="1" customWidth="1"/>
    <col min="4" max="4" width="9.625" style="106" hidden="1" customWidth="1"/>
    <col min="5" max="5" width="8.125" style="106" hidden="1" customWidth="1"/>
    <col min="6" max="6" width="9.625" style="107" hidden="1" customWidth="1"/>
    <col min="7" max="7" width="17.5" style="107" hidden="1" customWidth="1"/>
    <col min="8" max="8" width="12.5" style="108" hidden="1" customWidth="1"/>
    <col min="9" max="9" width="7" style="109" hidden="1" customWidth="1"/>
    <col min="10" max="11" width="7" style="106" hidden="1" customWidth="1"/>
    <col min="12" max="12" width="13.875" style="106" hidden="1" customWidth="1"/>
    <col min="13" max="13" width="7.875" style="106" hidden="1" customWidth="1"/>
    <col min="14" max="14" width="9.5" style="106" hidden="1" customWidth="1"/>
    <col min="15" max="15" width="6.875" style="106" hidden="1" customWidth="1"/>
    <col min="16" max="16" width="9" style="106" hidden="1" customWidth="1"/>
    <col min="17" max="17" width="5.875" style="106" hidden="1" customWidth="1"/>
    <col min="18" max="18" width="5.25" style="106" hidden="1" customWidth="1"/>
    <col min="19" max="19" width="6.5" style="106" hidden="1" customWidth="1"/>
    <col min="20" max="21" width="7" style="106" hidden="1" customWidth="1"/>
    <col min="22" max="22" width="10.625" style="106" hidden="1" customWidth="1"/>
    <col min="23" max="23" width="10.5" style="106" hidden="1" customWidth="1"/>
    <col min="24" max="24" width="7" style="106" hidden="1" customWidth="1"/>
    <col min="25" max="16384" width="7" style="106"/>
  </cols>
  <sheetData>
    <row r="1" spans="1:24" ht="28.5" customHeight="1" x14ac:dyDescent="0.15">
      <c r="A1" s="5" t="s">
        <v>116</v>
      </c>
      <c r="B1" s="5"/>
      <c r="F1" s="106"/>
      <c r="G1" s="106"/>
      <c r="H1" s="106"/>
    </row>
    <row r="2" spans="1:24" s="104" customFormat="1" ht="19.5" customHeight="1" x14ac:dyDescent="0.15">
      <c r="A2" s="103"/>
      <c r="B2" s="170" t="s">
        <v>14</v>
      </c>
      <c r="D2" s="104">
        <v>12.11</v>
      </c>
      <c r="F2" s="104">
        <v>12.22</v>
      </c>
      <c r="I2" s="105"/>
      <c r="L2" s="104">
        <v>1.2</v>
      </c>
    </row>
    <row r="3" spans="1:24" s="99" customFormat="1" ht="26.1" customHeight="1" x14ac:dyDescent="0.15">
      <c r="A3" s="178" t="s">
        <v>18</v>
      </c>
      <c r="B3" s="179" t="s">
        <v>19</v>
      </c>
      <c r="F3" s="115" t="s">
        <v>117</v>
      </c>
      <c r="G3" s="115" t="s">
        <v>118</v>
      </c>
      <c r="H3" s="115" t="s">
        <v>114</v>
      </c>
      <c r="I3" s="129"/>
      <c r="L3" s="115" t="s">
        <v>117</v>
      </c>
      <c r="M3" s="130" t="s">
        <v>118</v>
      </c>
      <c r="N3" s="115" t="s">
        <v>114</v>
      </c>
    </row>
    <row r="4" spans="1:24" s="101" customFormat="1" ht="23.1" customHeight="1" x14ac:dyDescent="0.15">
      <c r="A4" s="180" t="s">
        <v>119</v>
      </c>
      <c r="B4" s="48">
        <v>12868</v>
      </c>
      <c r="D4" s="101">
        <v>7616.62</v>
      </c>
      <c r="F4" s="120" t="s">
        <v>120</v>
      </c>
      <c r="G4" s="120" t="s">
        <v>121</v>
      </c>
      <c r="H4" s="120">
        <v>7616.62</v>
      </c>
      <c r="I4" s="101" t="e">
        <f t="shared" ref="I4:I5" si="0">F4-A4</f>
        <v>#VALUE!</v>
      </c>
      <c r="J4" s="101">
        <f t="shared" ref="J4:J5" si="1">H4-B4</f>
        <v>-5251.38</v>
      </c>
      <c r="L4" s="120" t="s">
        <v>120</v>
      </c>
      <c r="M4" s="120" t="s">
        <v>121</v>
      </c>
      <c r="N4" s="120">
        <v>7749.58</v>
      </c>
      <c r="O4" s="101" t="e">
        <f t="shared" ref="O4:O5" si="2">L4-A4</f>
        <v>#VALUE!</v>
      </c>
      <c r="P4" s="101">
        <f t="shared" ref="P4:P5" si="3">N4-B4</f>
        <v>-5118.42</v>
      </c>
      <c r="T4" s="133" t="s">
        <v>120</v>
      </c>
      <c r="U4" s="133" t="s">
        <v>121</v>
      </c>
      <c r="V4" s="133">
        <v>8475.4699999999993</v>
      </c>
      <c r="W4" s="101">
        <f t="shared" ref="W4:W5" si="4">B4-V4</f>
        <v>4392.5300000000007</v>
      </c>
      <c r="X4" s="101" t="e">
        <f t="shared" ref="X4:X5" si="5">T4-A4</f>
        <v>#VALUE!</v>
      </c>
    </row>
    <row r="5" spans="1:24" s="102" customFormat="1" ht="23.1" customHeight="1" x14ac:dyDescent="0.15">
      <c r="A5" s="180" t="s">
        <v>122</v>
      </c>
      <c r="B5" s="48"/>
      <c r="D5" s="102">
        <v>3922.87</v>
      </c>
      <c r="F5" s="122" t="s">
        <v>123</v>
      </c>
      <c r="G5" s="122" t="s">
        <v>124</v>
      </c>
      <c r="H5" s="122">
        <v>3922.87</v>
      </c>
      <c r="I5" s="102" t="e">
        <f t="shared" si="0"/>
        <v>#VALUE!</v>
      </c>
      <c r="J5" s="102">
        <f t="shared" si="1"/>
        <v>3922.87</v>
      </c>
      <c r="K5" s="102">
        <v>750</v>
      </c>
      <c r="L5" s="122" t="s">
        <v>123</v>
      </c>
      <c r="M5" s="122" t="s">
        <v>124</v>
      </c>
      <c r="N5" s="122">
        <v>4041.81</v>
      </c>
      <c r="O5" s="102" t="e">
        <f t="shared" si="2"/>
        <v>#VALUE!</v>
      </c>
      <c r="P5" s="102">
        <f t="shared" si="3"/>
        <v>4041.81</v>
      </c>
      <c r="T5" s="134" t="s">
        <v>123</v>
      </c>
      <c r="U5" s="134" t="s">
        <v>124</v>
      </c>
      <c r="V5" s="134">
        <v>4680.9399999999996</v>
      </c>
      <c r="W5" s="102">
        <f t="shared" si="4"/>
        <v>-4680.9399999999996</v>
      </c>
      <c r="X5" s="102" t="e">
        <f t="shared" si="5"/>
        <v>#VALUE!</v>
      </c>
    </row>
    <row r="6" spans="1:24" s="102" customFormat="1" ht="23.1" customHeight="1" x14ac:dyDescent="0.15">
      <c r="A6" s="180" t="s">
        <v>125</v>
      </c>
      <c r="B6" s="48"/>
      <c r="F6" s="122"/>
      <c r="G6" s="122"/>
      <c r="H6" s="122"/>
      <c r="L6" s="122"/>
      <c r="M6" s="122"/>
      <c r="N6" s="122"/>
      <c r="T6" s="134"/>
      <c r="U6" s="134"/>
      <c r="V6" s="134"/>
    </row>
    <row r="7" spans="1:24" s="102" customFormat="1" ht="23.1" customHeight="1" x14ac:dyDescent="0.15">
      <c r="A7" s="180" t="s">
        <v>126</v>
      </c>
      <c r="B7" s="48">
        <v>2961</v>
      </c>
      <c r="F7" s="122"/>
      <c r="G7" s="122"/>
      <c r="H7" s="122"/>
      <c r="L7" s="122"/>
      <c r="M7" s="122"/>
      <c r="N7" s="122"/>
      <c r="T7" s="134"/>
      <c r="U7" s="134"/>
      <c r="V7" s="134"/>
    </row>
    <row r="8" spans="1:24" s="102" customFormat="1" ht="23.1" customHeight="1" x14ac:dyDescent="0.15">
      <c r="A8" s="180" t="s">
        <v>127</v>
      </c>
      <c r="B8" s="48">
        <v>7591</v>
      </c>
      <c r="F8" s="122"/>
      <c r="G8" s="122"/>
      <c r="H8" s="122"/>
      <c r="L8" s="122"/>
      <c r="M8" s="122"/>
      <c r="N8" s="122"/>
      <c r="T8" s="134"/>
      <c r="U8" s="134"/>
      <c r="V8" s="134"/>
    </row>
    <row r="9" spans="1:24" s="102" customFormat="1" ht="23.1" customHeight="1" x14ac:dyDescent="0.15">
      <c r="A9" s="180" t="s">
        <v>128</v>
      </c>
      <c r="B9" s="48">
        <v>7107</v>
      </c>
      <c r="F9" s="122"/>
      <c r="G9" s="122"/>
      <c r="H9" s="122"/>
      <c r="L9" s="122"/>
      <c r="M9" s="122"/>
      <c r="N9" s="122"/>
      <c r="T9" s="134"/>
      <c r="U9" s="134"/>
      <c r="V9" s="134"/>
    </row>
    <row r="10" spans="1:24" s="102" customFormat="1" ht="23.1" customHeight="1" x14ac:dyDescent="0.15">
      <c r="A10" s="180" t="s">
        <v>129</v>
      </c>
      <c r="B10" s="48">
        <v>223</v>
      </c>
      <c r="F10" s="122"/>
      <c r="G10" s="122"/>
      <c r="H10" s="122"/>
      <c r="L10" s="122"/>
      <c r="M10" s="122"/>
      <c r="N10" s="122"/>
      <c r="T10" s="134"/>
      <c r="U10" s="134"/>
      <c r="V10" s="134"/>
    </row>
    <row r="11" spans="1:24" s="102" customFormat="1" ht="23.1" customHeight="1" x14ac:dyDescent="0.15">
      <c r="A11" s="180" t="s">
        <v>130</v>
      </c>
      <c r="B11" s="48">
        <v>4708</v>
      </c>
      <c r="F11" s="122"/>
      <c r="G11" s="122"/>
      <c r="H11" s="122"/>
      <c r="L11" s="122"/>
      <c r="M11" s="122"/>
      <c r="N11" s="122"/>
      <c r="T11" s="134"/>
      <c r="U11" s="134"/>
      <c r="V11" s="134"/>
    </row>
    <row r="12" spans="1:24" s="102" customFormat="1" ht="23.1" customHeight="1" x14ac:dyDescent="0.15">
      <c r="A12" s="180" t="s">
        <v>131</v>
      </c>
      <c r="B12" s="48">
        <v>3212</v>
      </c>
      <c r="F12" s="122"/>
      <c r="G12" s="122"/>
      <c r="H12" s="122"/>
      <c r="L12" s="122"/>
      <c r="M12" s="122"/>
      <c r="N12" s="122"/>
      <c r="T12" s="134"/>
      <c r="U12" s="134"/>
      <c r="V12" s="134"/>
    </row>
    <row r="13" spans="1:24" s="102" customFormat="1" ht="23.1" customHeight="1" x14ac:dyDescent="0.15">
      <c r="A13" s="180" t="s">
        <v>132</v>
      </c>
      <c r="B13" s="48">
        <v>1124</v>
      </c>
      <c r="F13" s="122"/>
      <c r="G13" s="122"/>
      <c r="H13" s="122"/>
      <c r="L13" s="122"/>
      <c r="M13" s="122"/>
      <c r="N13" s="122"/>
      <c r="T13" s="134"/>
      <c r="U13" s="134"/>
      <c r="V13" s="134"/>
    </row>
    <row r="14" spans="1:24" s="102" customFormat="1" ht="23.1" customHeight="1" x14ac:dyDescent="0.15">
      <c r="A14" s="180" t="s">
        <v>133</v>
      </c>
      <c r="B14" s="48">
        <v>7246</v>
      </c>
      <c r="F14" s="122"/>
      <c r="G14" s="122"/>
      <c r="H14" s="122"/>
      <c r="L14" s="122"/>
      <c r="M14" s="122"/>
      <c r="N14" s="122"/>
      <c r="T14" s="134"/>
      <c r="U14" s="134"/>
      <c r="V14" s="134"/>
    </row>
    <row r="15" spans="1:24" s="102" customFormat="1" ht="23.1" customHeight="1" x14ac:dyDescent="0.15">
      <c r="A15" s="180" t="s">
        <v>134</v>
      </c>
      <c r="B15" s="48">
        <v>3117</v>
      </c>
      <c r="F15" s="122"/>
      <c r="G15" s="122"/>
      <c r="H15" s="122"/>
      <c r="L15" s="122"/>
      <c r="M15" s="122"/>
      <c r="N15" s="122"/>
      <c r="T15" s="134"/>
      <c r="U15" s="134"/>
      <c r="V15" s="134"/>
    </row>
    <row r="16" spans="1:24" s="102" customFormat="1" ht="23.1" customHeight="1" x14ac:dyDescent="0.15">
      <c r="A16" s="180" t="s">
        <v>135</v>
      </c>
      <c r="B16" s="48"/>
      <c r="F16" s="122"/>
      <c r="G16" s="122"/>
      <c r="H16" s="122"/>
      <c r="L16" s="122"/>
      <c r="M16" s="122"/>
      <c r="N16" s="122"/>
      <c r="T16" s="134"/>
      <c r="U16" s="134"/>
      <c r="V16" s="134"/>
    </row>
    <row r="17" spans="1:24" s="102" customFormat="1" ht="23.1" customHeight="1" x14ac:dyDescent="0.15">
      <c r="A17" s="180" t="s">
        <v>136</v>
      </c>
      <c r="B17" s="48">
        <v>2188</v>
      </c>
      <c r="F17" s="122"/>
      <c r="G17" s="122"/>
      <c r="H17" s="122"/>
      <c r="L17" s="122"/>
      <c r="M17" s="122"/>
      <c r="N17" s="122"/>
      <c r="T17" s="134"/>
      <c r="U17" s="134"/>
      <c r="V17" s="134"/>
    </row>
    <row r="18" spans="1:24" s="102" customFormat="1" ht="23.1" customHeight="1" x14ac:dyDescent="0.15">
      <c r="A18" s="180" t="s">
        <v>137</v>
      </c>
      <c r="B18" s="48"/>
      <c r="F18" s="122"/>
      <c r="G18" s="122"/>
      <c r="H18" s="122"/>
      <c r="L18" s="122"/>
      <c r="M18" s="122"/>
      <c r="N18" s="122"/>
      <c r="T18" s="134"/>
      <c r="U18" s="134"/>
      <c r="V18" s="134"/>
    </row>
    <row r="19" spans="1:24" s="102" customFormat="1" ht="23.1" customHeight="1" x14ac:dyDescent="0.15">
      <c r="A19" s="180" t="s">
        <v>138</v>
      </c>
      <c r="B19" s="48"/>
      <c r="F19" s="122"/>
      <c r="G19" s="122"/>
      <c r="H19" s="122"/>
      <c r="L19" s="122"/>
      <c r="M19" s="122"/>
      <c r="N19" s="122"/>
      <c r="T19" s="134"/>
      <c r="U19" s="134"/>
      <c r="V19" s="134"/>
    </row>
    <row r="20" spans="1:24" s="102" customFormat="1" ht="23.1" customHeight="1" x14ac:dyDescent="0.15">
      <c r="A20" s="180" t="s">
        <v>139</v>
      </c>
      <c r="B20" s="48"/>
      <c r="F20" s="122"/>
      <c r="G20" s="122"/>
      <c r="H20" s="122"/>
      <c r="L20" s="122"/>
      <c r="M20" s="122"/>
      <c r="N20" s="122"/>
      <c r="T20" s="134"/>
      <c r="U20" s="134"/>
      <c r="V20" s="134"/>
    </row>
    <row r="21" spans="1:24" s="102" customFormat="1" ht="23.1" customHeight="1" x14ac:dyDescent="0.15">
      <c r="A21" s="180" t="s">
        <v>140</v>
      </c>
      <c r="B21" s="48">
        <v>484</v>
      </c>
      <c r="F21" s="122"/>
      <c r="G21" s="122"/>
      <c r="H21" s="122"/>
      <c r="L21" s="122"/>
      <c r="M21" s="122"/>
      <c r="N21" s="122"/>
      <c r="T21" s="134"/>
      <c r="U21" s="134"/>
      <c r="V21" s="134"/>
    </row>
    <row r="22" spans="1:24" s="102" customFormat="1" ht="23.1" customHeight="1" x14ac:dyDescent="0.15">
      <c r="A22" s="180" t="s">
        <v>141</v>
      </c>
      <c r="B22" s="48">
        <v>975</v>
      </c>
      <c r="F22" s="122"/>
      <c r="G22" s="122"/>
      <c r="H22" s="122"/>
      <c r="L22" s="122"/>
      <c r="M22" s="122"/>
      <c r="N22" s="122"/>
      <c r="T22" s="134"/>
      <c r="U22" s="134"/>
      <c r="V22" s="134"/>
    </row>
    <row r="23" spans="1:24" s="102" customFormat="1" ht="23.1" customHeight="1" x14ac:dyDescent="0.15">
      <c r="A23" s="180" t="s">
        <v>142</v>
      </c>
      <c r="B23" s="48"/>
      <c r="F23" s="122"/>
      <c r="G23" s="122"/>
      <c r="H23" s="122"/>
      <c r="L23" s="122"/>
      <c r="M23" s="122"/>
      <c r="N23" s="122"/>
      <c r="T23" s="134"/>
      <c r="U23" s="134"/>
      <c r="V23" s="134"/>
    </row>
    <row r="24" spans="1:24" s="102" customFormat="1" ht="23.1" customHeight="1" x14ac:dyDescent="0.15">
      <c r="A24" s="180" t="s">
        <v>143</v>
      </c>
      <c r="B24" s="48">
        <v>1200</v>
      </c>
      <c r="F24" s="122"/>
      <c r="G24" s="122"/>
      <c r="H24" s="122"/>
      <c r="L24" s="122"/>
      <c r="M24" s="122"/>
      <c r="N24" s="122"/>
      <c r="T24" s="134"/>
      <c r="U24" s="134"/>
      <c r="V24" s="134"/>
    </row>
    <row r="25" spans="1:24" s="102" customFormat="1" ht="23.1" customHeight="1" x14ac:dyDescent="0.15">
      <c r="A25" s="180" t="s">
        <v>144</v>
      </c>
      <c r="B25" s="48"/>
      <c r="F25" s="122"/>
      <c r="G25" s="122"/>
      <c r="H25" s="122"/>
      <c r="L25" s="122"/>
      <c r="M25" s="122"/>
      <c r="N25" s="122"/>
      <c r="T25" s="134"/>
      <c r="U25" s="134"/>
      <c r="V25" s="134"/>
    </row>
    <row r="26" spans="1:24" s="102" customFormat="1" ht="23.1" customHeight="1" x14ac:dyDescent="0.15">
      <c r="A26" s="180" t="s">
        <v>145</v>
      </c>
      <c r="B26" s="48"/>
      <c r="F26" s="122"/>
      <c r="G26" s="122"/>
      <c r="H26" s="122"/>
      <c r="L26" s="122"/>
      <c r="M26" s="122"/>
      <c r="N26" s="122"/>
      <c r="T26" s="134"/>
      <c r="U26" s="134"/>
      <c r="V26" s="134"/>
    </row>
    <row r="27" spans="1:24" s="102" customFormat="1" ht="23.1" customHeight="1" x14ac:dyDescent="0.15">
      <c r="A27" s="180" t="s">
        <v>146</v>
      </c>
      <c r="B27" s="48">
        <v>54</v>
      </c>
      <c r="F27" s="122"/>
      <c r="G27" s="122"/>
      <c r="H27" s="122"/>
      <c r="L27" s="122"/>
      <c r="M27" s="122"/>
      <c r="N27" s="122"/>
      <c r="T27" s="134"/>
      <c r="U27" s="134"/>
      <c r="V27" s="134"/>
    </row>
    <row r="28" spans="1:24" s="99" customFormat="1" ht="26.1" customHeight="1" x14ac:dyDescent="0.15">
      <c r="A28" s="126" t="s">
        <v>114</v>
      </c>
      <c r="B28" s="42">
        <f>SUM(B4:B27)</f>
        <v>55058</v>
      </c>
      <c r="F28" s="115" t="str">
        <f t="shared" ref="F28:H28" si="6">""</f>
        <v/>
      </c>
      <c r="G28" s="115" t="str">
        <f t="shared" si="6"/>
        <v/>
      </c>
      <c r="H28" s="115" t="str">
        <f t="shared" si="6"/>
        <v/>
      </c>
      <c r="I28" s="129"/>
      <c r="L28" s="115" t="str">
        <f t="shared" ref="L28:N28" si="7">""</f>
        <v/>
      </c>
      <c r="M28" s="130" t="str">
        <f t="shared" si="7"/>
        <v/>
      </c>
      <c r="N28" s="115" t="str">
        <f t="shared" si="7"/>
        <v/>
      </c>
      <c r="V28" s="137" t="e">
        <f>V29+#REF!+#REF!+#REF!+#REF!+#REF!+#REF!+#REF!+#REF!+#REF!+#REF!+#REF!+#REF!+#REF!+#REF!+#REF!+#REF!+#REF!+#REF!+#REF!+#REF!</f>
        <v>#REF!</v>
      </c>
      <c r="W28" s="137" t="e">
        <f>W29+#REF!+#REF!+#REF!+#REF!+#REF!+#REF!+#REF!+#REF!+#REF!+#REF!+#REF!+#REF!+#REF!+#REF!+#REF!+#REF!+#REF!+#REF!+#REF!+#REF!</f>
        <v>#REF!</v>
      </c>
    </row>
    <row r="29" spans="1:24" ht="19.5" customHeight="1" x14ac:dyDescent="0.2">
      <c r="P29" s="138"/>
      <c r="T29" s="139" t="s">
        <v>147</v>
      </c>
      <c r="U29" s="139" t="s">
        <v>148</v>
      </c>
      <c r="V29" s="140">
        <v>19998</v>
      </c>
      <c r="W29" s="106">
        <f t="shared" ref="W29:W31" si="8">B29-V29</f>
        <v>-19998</v>
      </c>
      <c r="X29" s="106">
        <f t="shared" ref="X29:X31" si="9">T29-A29</f>
        <v>232</v>
      </c>
    </row>
    <row r="30" spans="1:24" ht="19.5" customHeight="1" x14ac:dyDescent="0.2">
      <c r="P30" s="138"/>
      <c r="T30" s="139" t="s">
        <v>149</v>
      </c>
      <c r="U30" s="139" t="s">
        <v>150</v>
      </c>
      <c r="V30" s="140">
        <v>19998</v>
      </c>
      <c r="W30" s="106">
        <f t="shared" si="8"/>
        <v>-19998</v>
      </c>
      <c r="X30" s="106">
        <f t="shared" si="9"/>
        <v>23203</v>
      </c>
    </row>
    <row r="31" spans="1:24" ht="19.5" customHeight="1" x14ac:dyDescent="0.2">
      <c r="P31" s="138"/>
      <c r="T31" s="139" t="s">
        <v>151</v>
      </c>
      <c r="U31" s="139" t="s">
        <v>152</v>
      </c>
      <c r="V31" s="140">
        <v>19998</v>
      </c>
      <c r="W31" s="106">
        <f t="shared" si="8"/>
        <v>-19998</v>
      </c>
      <c r="X31" s="106">
        <f t="shared" si="9"/>
        <v>2320301</v>
      </c>
    </row>
    <row r="32" spans="1:24" ht="19.5" customHeight="1" x14ac:dyDescent="0.2">
      <c r="P32" s="138"/>
    </row>
    <row r="33" spans="3:16" ht="19.5" customHeight="1" x14ac:dyDescent="0.2">
      <c r="P33" s="138"/>
    </row>
    <row r="34" spans="3:16" ht="19.5" customHeight="1" x14ac:dyDescent="0.2">
      <c r="P34" s="138"/>
    </row>
    <row r="35" spans="3:16" ht="19.5" customHeight="1" x14ac:dyDescent="0.2">
      <c r="P35" s="138"/>
    </row>
    <row r="36" spans="3:16" ht="19.5" customHeight="1" x14ac:dyDescent="0.2">
      <c r="P36" s="138"/>
    </row>
    <row r="37" spans="3:16" ht="19.5" customHeight="1" x14ac:dyDescent="0.2">
      <c r="P37" s="138"/>
    </row>
    <row r="38" spans="3:16" ht="19.5" customHeight="1" x14ac:dyDescent="0.2">
      <c r="P38" s="138"/>
    </row>
    <row r="39" spans="3:16" ht="19.5" customHeight="1" x14ac:dyDescent="0.2">
      <c r="P39" s="138"/>
    </row>
    <row r="40" spans="3:16" ht="19.5" customHeight="1" x14ac:dyDescent="0.2">
      <c r="P40" s="138"/>
    </row>
    <row r="41" spans="3:16" ht="19.5" customHeight="1" x14ac:dyDescent="0.2">
      <c r="P41" s="138"/>
    </row>
    <row r="42" spans="3:16" ht="19.5" customHeight="1" x14ac:dyDescent="0.2">
      <c r="P42" s="138"/>
    </row>
    <row r="43" spans="3:16" ht="19.5" customHeight="1" x14ac:dyDescent="0.2">
      <c r="P43" s="138"/>
    </row>
    <row r="44" spans="3:16" ht="19.5" customHeight="1" x14ac:dyDescent="0.2">
      <c r="P44" s="138"/>
    </row>
    <row r="45" spans="3:16" x14ac:dyDescent="0.2">
      <c r="C45" s="127" t="s">
        <v>115</v>
      </c>
    </row>
    <row r="46" spans="3:16" x14ac:dyDescent="0.2">
      <c r="D46" s="181" t="s">
        <v>115</v>
      </c>
    </row>
    <row r="47" spans="3:16" x14ac:dyDescent="0.2">
      <c r="D47" s="181" t="s">
        <v>115</v>
      </c>
    </row>
    <row r="48" spans="3:16" x14ac:dyDescent="0.2">
      <c r="D48" s="181" t="s">
        <v>115</v>
      </c>
    </row>
    <row r="49" spans="4:4" x14ac:dyDescent="0.2">
      <c r="D49" s="181" t="s">
        <v>115</v>
      </c>
    </row>
    <row r="50" spans="4:4" x14ac:dyDescent="0.2">
      <c r="D50" s="181" t="s">
        <v>115</v>
      </c>
    </row>
    <row r="51" spans="4:4" x14ac:dyDescent="0.2">
      <c r="D51" s="181" t="s">
        <v>115</v>
      </c>
    </row>
  </sheetData>
  <mergeCells count="1">
    <mergeCell ref="A1:B1"/>
  </mergeCells>
  <phoneticPr fontId="55" type="noConversion"/>
  <printOptions horizontalCentered="1"/>
  <pageMargins left="0.70763888888888904" right="0.70763888888888904" top="1.18055555555556" bottom="1.18055555555556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26"/>
  <sheetViews>
    <sheetView workbookViewId="0">
      <selection activeCell="C30" sqref="C30"/>
    </sheetView>
  </sheetViews>
  <sheetFormatPr defaultColWidth="7" defaultRowHeight="15" x14ac:dyDescent="0.15"/>
  <cols>
    <col min="1" max="1" width="17.625" style="103" customWidth="1"/>
    <col min="2" max="2" width="47.375" style="104" customWidth="1"/>
    <col min="3" max="3" width="16" style="169" customWidth="1"/>
    <col min="4" max="16384" width="7" style="106"/>
  </cols>
  <sheetData>
    <row r="1" spans="1:3" ht="28.5" customHeight="1" x14ac:dyDescent="0.15">
      <c r="A1" s="5" t="s">
        <v>153</v>
      </c>
      <c r="B1" s="5"/>
      <c r="C1" s="5"/>
    </row>
    <row r="2" spans="1:3" s="99" customFormat="1" ht="24.95" customHeight="1" x14ac:dyDescent="0.15">
      <c r="A2" s="100"/>
      <c r="C2" s="170" t="s">
        <v>14</v>
      </c>
    </row>
    <row r="3" spans="1:3" s="99" customFormat="1" ht="26.1" customHeight="1" x14ac:dyDescent="0.15">
      <c r="A3" s="112" t="s">
        <v>117</v>
      </c>
      <c r="B3" s="113" t="s">
        <v>154</v>
      </c>
      <c r="C3" s="171" t="s">
        <v>19</v>
      </c>
    </row>
    <row r="4" spans="1:3" s="100" customFormat="1" ht="20.100000000000001" customHeight="1" x14ac:dyDescent="0.15">
      <c r="A4" s="116" t="s">
        <v>155</v>
      </c>
      <c r="B4" s="172" t="s">
        <v>156</v>
      </c>
      <c r="C4" s="42">
        <f>C5+C9+C11+C14+C17+C20+C25+C28+C31+C34+C37+C39</f>
        <v>12868</v>
      </c>
    </row>
    <row r="5" spans="1:3" s="99" customFormat="1" ht="20.100000000000001" customHeight="1" x14ac:dyDescent="0.15">
      <c r="A5" s="118" t="s">
        <v>157</v>
      </c>
      <c r="B5" s="173" t="s">
        <v>158</v>
      </c>
      <c r="C5" s="48">
        <f>SUM(C6:C8)</f>
        <v>7843</v>
      </c>
    </row>
    <row r="6" spans="1:3" s="99" customFormat="1" ht="20.100000000000001" customHeight="1" x14ac:dyDescent="0.15">
      <c r="A6" s="118" t="s">
        <v>159</v>
      </c>
      <c r="B6" s="173" t="s">
        <v>160</v>
      </c>
      <c r="C6" s="48">
        <v>5387</v>
      </c>
    </row>
    <row r="7" spans="1:3" s="99" customFormat="1" ht="20.100000000000001" customHeight="1" x14ac:dyDescent="0.15">
      <c r="A7" s="118" t="s">
        <v>161</v>
      </c>
      <c r="B7" s="173" t="s">
        <v>162</v>
      </c>
      <c r="C7" s="48">
        <v>2196</v>
      </c>
    </row>
    <row r="8" spans="1:3" s="99" customFormat="1" ht="20.100000000000001" customHeight="1" x14ac:dyDescent="0.15">
      <c r="A8" s="118" t="s">
        <v>163</v>
      </c>
      <c r="B8" s="173" t="s">
        <v>164</v>
      </c>
      <c r="C8" s="48">
        <v>260</v>
      </c>
    </row>
    <row r="9" spans="1:3" s="99" customFormat="1" ht="20.100000000000001" customHeight="1" x14ac:dyDescent="0.15">
      <c r="A9" s="118" t="s">
        <v>165</v>
      </c>
      <c r="B9" s="173" t="s">
        <v>166</v>
      </c>
      <c r="C9" s="48">
        <f>C10</f>
        <v>259</v>
      </c>
    </row>
    <row r="10" spans="1:3" s="99" customFormat="1" ht="20.100000000000001" customHeight="1" x14ac:dyDescent="0.15">
      <c r="A10" s="118" t="s">
        <v>167</v>
      </c>
      <c r="B10" s="173" t="s">
        <v>160</v>
      </c>
      <c r="C10" s="48">
        <v>259</v>
      </c>
    </row>
    <row r="11" spans="1:3" s="99" customFormat="1" ht="20.100000000000001" customHeight="1" x14ac:dyDescent="0.15">
      <c r="A11" s="118" t="s">
        <v>168</v>
      </c>
      <c r="B11" s="173" t="s">
        <v>169</v>
      </c>
      <c r="C11" s="48">
        <f>SUM(C12:C13)</f>
        <v>1987</v>
      </c>
    </row>
    <row r="12" spans="1:3" s="99" customFormat="1" ht="20.100000000000001" customHeight="1" x14ac:dyDescent="0.15">
      <c r="A12" s="118" t="s">
        <v>170</v>
      </c>
      <c r="B12" s="174" t="s">
        <v>160</v>
      </c>
      <c r="C12" s="48">
        <v>1957</v>
      </c>
    </row>
    <row r="13" spans="1:3" s="99" customFormat="1" ht="20.100000000000001" customHeight="1" x14ac:dyDescent="0.15">
      <c r="A13" s="118" t="s">
        <v>171</v>
      </c>
      <c r="B13" s="175" t="s">
        <v>162</v>
      </c>
      <c r="C13" s="48">
        <v>30</v>
      </c>
    </row>
    <row r="14" spans="1:3" s="99" customFormat="1" ht="20.100000000000001" customHeight="1" x14ac:dyDescent="0.15">
      <c r="A14" s="118" t="s">
        <v>172</v>
      </c>
      <c r="B14" s="173" t="s">
        <v>173</v>
      </c>
      <c r="C14" s="48">
        <f>SUM(C15:C16)</f>
        <v>826</v>
      </c>
    </row>
    <row r="15" spans="1:3" s="99" customFormat="1" ht="20.100000000000001" customHeight="1" x14ac:dyDescent="0.15">
      <c r="A15" s="118" t="s">
        <v>174</v>
      </c>
      <c r="B15" s="173" t="s">
        <v>162</v>
      </c>
      <c r="C15" s="48">
        <v>806</v>
      </c>
    </row>
    <row r="16" spans="1:3" s="99" customFormat="1" ht="20.100000000000001" customHeight="1" x14ac:dyDescent="0.15">
      <c r="A16" s="118" t="s">
        <v>175</v>
      </c>
      <c r="B16" s="175" t="s">
        <v>176</v>
      </c>
      <c r="C16" s="48">
        <v>20</v>
      </c>
    </row>
    <row r="17" spans="1:3" s="99" customFormat="1" ht="20.100000000000001" customHeight="1" x14ac:dyDescent="0.15">
      <c r="A17" s="118" t="s">
        <v>177</v>
      </c>
      <c r="B17" s="174" t="s">
        <v>178</v>
      </c>
      <c r="C17" s="48">
        <f>SUM(C18:C19)</f>
        <v>29</v>
      </c>
    </row>
    <row r="18" spans="1:3" s="99" customFormat="1" ht="20.100000000000001" customHeight="1" x14ac:dyDescent="0.15">
      <c r="A18" s="118" t="s">
        <v>179</v>
      </c>
      <c r="B18" s="173" t="s">
        <v>162</v>
      </c>
      <c r="C18" s="48">
        <v>17</v>
      </c>
    </row>
    <row r="19" spans="1:3" s="99" customFormat="1" ht="20.100000000000001" customHeight="1" x14ac:dyDescent="0.15">
      <c r="A19" s="118" t="s">
        <v>180</v>
      </c>
      <c r="B19" s="174" t="s">
        <v>181</v>
      </c>
      <c r="C19" s="48">
        <v>12</v>
      </c>
    </row>
    <row r="20" spans="1:3" s="99" customFormat="1" ht="20.100000000000001" customHeight="1" x14ac:dyDescent="0.15">
      <c r="A20" s="118" t="s">
        <v>182</v>
      </c>
      <c r="B20" s="174" t="s">
        <v>183</v>
      </c>
      <c r="C20" s="48">
        <f>SUM(C21:C24)</f>
        <v>770</v>
      </c>
    </row>
    <row r="21" spans="1:3" s="99" customFormat="1" ht="20.100000000000001" customHeight="1" x14ac:dyDescent="0.15">
      <c r="A21" s="118" t="s">
        <v>184</v>
      </c>
      <c r="B21" s="174" t="s">
        <v>160</v>
      </c>
      <c r="C21" s="48">
        <v>728</v>
      </c>
    </row>
    <row r="22" spans="1:3" s="99" customFormat="1" ht="20.100000000000001" customHeight="1" x14ac:dyDescent="0.15">
      <c r="A22" s="118" t="s">
        <v>185</v>
      </c>
      <c r="B22" s="173" t="s">
        <v>162</v>
      </c>
      <c r="C22" s="48">
        <v>2</v>
      </c>
    </row>
    <row r="23" spans="1:3" s="99" customFormat="1" ht="20.100000000000001" customHeight="1" x14ac:dyDescent="0.15">
      <c r="A23" s="118" t="s">
        <v>186</v>
      </c>
      <c r="B23" s="174" t="s">
        <v>187</v>
      </c>
      <c r="C23" s="48">
        <f>10+18</f>
        <v>28</v>
      </c>
    </row>
    <row r="24" spans="1:3" s="99" customFormat="1" ht="20.100000000000001" customHeight="1" x14ac:dyDescent="0.15">
      <c r="A24" s="118" t="s">
        <v>188</v>
      </c>
      <c r="B24" s="173" t="s">
        <v>189</v>
      </c>
      <c r="C24" s="48">
        <v>12</v>
      </c>
    </row>
    <row r="25" spans="1:3" s="99" customFormat="1" ht="20.100000000000001" customHeight="1" x14ac:dyDescent="0.15">
      <c r="A25" s="118" t="s">
        <v>190</v>
      </c>
      <c r="B25" s="175" t="s">
        <v>191</v>
      </c>
      <c r="C25" s="48">
        <f>SUM(C26:C27)</f>
        <v>116</v>
      </c>
    </row>
    <row r="26" spans="1:3" s="99" customFormat="1" ht="20.100000000000001" customHeight="1" x14ac:dyDescent="0.15">
      <c r="A26" s="118" t="s">
        <v>192</v>
      </c>
      <c r="B26" s="173" t="s">
        <v>160</v>
      </c>
      <c r="C26" s="48">
        <v>95</v>
      </c>
    </row>
    <row r="27" spans="1:3" s="99" customFormat="1" ht="20.100000000000001" customHeight="1" x14ac:dyDescent="0.15">
      <c r="A27" s="118" t="s">
        <v>193</v>
      </c>
      <c r="B27" s="173" t="s">
        <v>162</v>
      </c>
      <c r="C27" s="48">
        <f>6+15</f>
        <v>21</v>
      </c>
    </row>
    <row r="28" spans="1:3" s="99" customFormat="1" ht="20.100000000000001" customHeight="1" x14ac:dyDescent="0.15">
      <c r="A28" s="118" t="s">
        <v>194</v>
      </c>
      <c r="B28" s="175" t="s">
        <v>195</v>
      </c>
      <c r="C28" s="48">
        <f>SUM(C29:C30)</f>
        <v>651</v>
      </c>
    </row>
    <row r="29" spans="1:3" s="99" customFormat="1" ht="20.100000000000001" customHeight="1" x14ac:dyDescent="0.15">
      <c r="A29" s="118" t="s">
        <v>196</v>
      </c>
      <c r="B29" s="173" t="s">
        <v>160</v>
      </c>
      <c r="C29" s="48">
        <v>201</v>
      </c>
    </row>
    <row r="30" spans="1:3" s="99" customFormat="1" ht="20.100000000000001" customHeight="1" x14ac:dyDescent="0.15">
      <c r="A30" s="118" t="s">
        <v>197</v>
      </c>
      <c r="B30" s="173" t="s">
        <v>198</v>
      </c>
      <c r="C30" s="48">
        <v>450</v>
      </c>
    </row>
    <row r="31" spans="1:3" s="99" customFormat="1" ht="20.100000000000001" customHeight="1" x14ac:dyDescent="0.15">
      <c r="A31" s="118" t="s">
        <v>199</v>
      </c>
      <c r="B31" s="174" t="s">
        <v>200</v>
      </c>
      <c r="C31" s="48">
        <f>SUM(C32:C33)</f>
        <v>88</v>
      </c>
    </row>
    <row r="32" spans="1:3" s="99" customFormat="1" ht="20.100000000000001" customHeight="1" x14ac:dyDescent="0.15">
      <c r="A32" s="118" t="s">
        <v>201</v>
      </c>
      <c r="B32" s="173" t="s">
        <v>162</v>
      </c>
      <c r="C32" s="48">
        <v>75</v>
      </c>
    </row>
    <row r="33" spans="1:3" s="99" customFormat="1" ht="20.100000000000001" customHeight="1" x14ac:dyDescent="0.15">
      <c r="A33" s="118" t="s">
        <v>202</v>
      </c>
      <c r="B33" s="173" t="s">
        <v>203</v>
      </c>
      <c r="C33" s="48">
        <v>13</v>
      </c>
    </row>
    <row r="34" spans="1:3" s="99" customFormat="1" ht="20.100000000000001" customHeight="1" x14ac:dyDescent="0.15">
      <c r="A34" s="118" t="s">
        <v>204</v>
      </c>
      <c r="B34" s="173" t="s">
        <v>205</v>
      </c>
      <c r="C34" s="48">
        <f>SUM(C35:C36)</f>
        <v>53</v>
      </c>
    </row>
    <row r="35" spans="1:3" s="99" customFormat="1" ht="20.100000000000001" customHeight="1" x14ac:dyDescent="0.15">
      <c r="A35" s="118" t="s">
        <v>206</v>
      </c>
      <c r="B35" s="173" t="s">
        <v>162</v>
      </c>
      <c r="C35" s="48">
        <v>10</v>
      </c>
    </row>
    <row r="36" spans="1:3" s="99" customFormat="1" ht="20.100000000000001" customHeight="1" x14ac:dyDescent="0.15">
      <c r="A36" s="118" t="s">
        <v>207</v>
      </c>
      <c r="B36" s="174" t="s">
        <v>208</v>
      </c>
      <c r="C36" s="48">
        <v>43</v>
      </c>
    </row>
    <row r="37" spans="1:3" s="99" customFormat="1" ht="20.100000000000001" customHeight="1" x14ac:dyDescent="0.15">
      <c r="A37" s="118" t="s">
        <v>209</v>
      </c>
      <c r="B37" s="174" t="s">
        <v>210</v>
      </c>
      <c r="C37" s="48">
        <f>C38</f>
        <v>25</v>
      </c>
    </row>
    <row r="38" spans="1:3" s="99" customFormat="1" ht="20.100000000000001" customHeight="1" x14ac:dyDescent="0.15">
      <c r="A38" s="118" t="s">
        <v>211</v>
      </c>
      <c r="B38" s="173" t="s">
        <v>212</v>
      </c>
      <c r="C38" s="48">
        <v>25</v>
      </c>
    </row>
    <row r="39" spans="1:3" s="99" customFormat="1" ht="20.100000000000001" customHeight="1" x14ac:dyDescent="0.15">
      <c r="A39" s="118" t="s">
        <v>213</v>
      </c>
      <c r="B39" s="174" t="s">
        <v>214</v>
      </c>
      <c r="C39" s="48">
        <f>C40</f>
        <v>221</v>
      </c>
    </row>
    <row r="40" spans="1:3" s="99" customFormat="1" ht="20.100000000000001" customHeight="1" x14ac:dyDescent="0.15">
      <c r="A40" s="118" t="s">
        <v>215</v>
      </c>
      <c r="B40" s="174" t="s">
        <v>162</v>
      </c>
      <c r="C40" s="48">
        <f>1+220</f>
        <v>221</v>
      </c>
    </row>
    <row r="41" spans="1:3" s="99" customFormat="1" ht="20.100000000000001" customHeight="1" x14ac:dyDescent="0.15">
      <c r="A41" s="116" t="s">
        <v>216</v>
      </c>
      <c r="B41" s="172" t="s">
        <v>126</v>
      </c>
      <c r="C41" s="42">
        <f>C42+C46+C48+C52</f>
        <v>2961</v>
      </c>
    </row>
    <row r="42" spans="1:3" s="99" customFormat="1" ht="20.100000000000001" customHeight="1" x14ac:dyDescent="0.15">
      <c r="A42" s="118" t="s">
        <v>217</v>
      </c>
      <c r="B42" s="174" t="s">
        <v>218</v>
      </c>
      <c r="C42" s="48">
        <f>SUM(C43:C45)</f>
        <v>1485</v>
      </c>
    </row>
    <row r="43" spans="1:3" s="99" customFormat="1" ht="20.100000000000001" customHeight="1" x14ac:dyDescent="0.15">
      <c r="A43" s="118" t="s">
        <v>219</v>
      </c>
      <c r="B43" s="175" t="s">
        <v>162</v>
      </c>
      <c r="C43" s="48">
        <v>1287</v>
      </c>
    </row>
    <row r="44" spans="1:3" s="99" customFormat="1" ht="20.100000000000001" customHeight="1" x14ac:dyDescent="0.15">
      <c r="A44" s="118" t="s">
        <v>220</v>
      </c>
      <c r="B44" s="174" t="s">
        <v>221</v>
      </c>
      <c r="C44" s="48">
        <v>50</v>
      </c>
    </row>
    <row r="45" spans="1:3" s="99" customFormat="1" ht="20.100000000000001" customHeight="1" x14ac:dyDescent="0.15">
      <c r="A45" s="118" t="s">
        <v>222</v>
      </c>
      <c r="B45" s="174" t="s">
        <v>223</v>
      </c>
      <c r="C45" s="48">
        <v>148</v>
      </c>
    </row>
    <row r="46" spans="1:3" s="99" customFormat="1" ht="20.100000000000001" customHeight="1" x14ac:dyDescent="0.15">
      <c r="A46" s="118" t="s">
        <v>224</v>
      </c>
      <c r="B46" s="173" t="s">
        <v>225</v>
      </c>
      <c r="C46" s="48">
        <f>C47</f>
        <v>167</v>
      </c>
    </row>
    <row r="47" spans="1:3" s="99" customFormat="1" ht="20.100000000000001" customHeight="1" x14ac:dyDescent="0.15">
      <c r="A47" s="118" t="s">
        <v>226</v>
      </c>
      <c r="B47" s="173" t="s">
        <v>162</v>
      </c>
      <c r="C47" s="48">
        <v>167</v>
      </c>
    </row>
    <row r="48" spans="1:3" s="99" customFormat="1" ht="20.100000000000001" customHeight="1" x14ac:dyDescent="0.15">
      <c r="A48" s="118" t="s">
        <v>227</v>
      </c>
      <c r="B48" s="175" t="s">
        <v>228</v>
      </c>
      <c r="C48" s="48">
        <f>SUM(C49:C51)</f>
        <v>1283</v>
      </c>
    </row>
    <row r="49" spans="1:3" s="99" customFormat="1" ht="20.100000000000001" customHeight="1" x14ac:dyDescent="0.15">
      <c r="A49" s="118" t="s">
        <v>229</v>
      </c>
      <c r="B49" s="173" t="s">
        <v>162</v>
      </c>
      <c r="C49" s="48">
        <f>577+97+448</f>
        <v>1122</v>
      </c>
    </row>
    <row r="50" spans="1:3" s="99" customFormat="1" ht="20.100000000000001" customHeight="1" x14ac:dyDescent="0.15">
      <c r="A50" s="118" t="s">
        <v>230</v>
      </c>
      <c r="B50" s="174" t="s">
        <v>231</v>
      </c>
      <c r="C50" s="48">
        <v>48</v>
      </c>
    </row>
    <row r="51" spans="1:3" s="99" customFormat="1" ht="20.100000000000001" customHeight="1" x14ac:dyDescent="0.15">
      <c r="A51" s="118" t="s">
        <v>232</v>
      </c>
      <c r="B51" s="173" t="s">
        <v>233</v>
      </c>
      <c r="C51" s="48">
        <v>113</v>
      </c>
    </row>
    <row r="52" spans="1:3" s="99" customFormat="1" ht="20.100000000000001" customHeight="1" x14ac:dyDescent="0.15">
      <c r="A52" s="118" t="s">
        <v>234</v>
      </c>
      <c r="B52" s="173" t="s">
        <v>235</v>
      </c>
      <c r="C52" s="48">
        <f>SUM(C53:C54)</f>
        <v>26</v>
      </c>
    </row>
    <row r="53" spans="1:3" s="99" customFormat="1" ht="20.100000000000001" customHeight="1" x14ac:dyDescent="0.15">
      <c r="A53" s="118" t="s">
        <v>236</v>
      </c>
      <c r="B53" s="175" t="s">
        <v>237</v>
      </c>
      <c r="C53" s="48">
        <v>23</v>
      </c>
    </row>
    <row r="54" spans="1:3" s="99" customFormat="1" ht="20.100000000000001" customHeight="1" x14ac:dyDescent="0.15">
      <c r="A54" s="118" t="s">
        <v>238</v>
      </c>
      <c r="B54" s="174" t="s">
        <v>239</v>
      </c>
      <c r="C54" s="48">
        <v>3</v>
      </c>
    </row>
    <row r="55" spans="1:3" s="99" customFormat="1" ht="20.100000000000001" customHeight="1" x14ac:dyDescent="0.15">
      <c r="A55" s="116" t="s">
        <v>240</v>
      </c>
      <c r="B55" s="172" t="s">
        <v>127</v>
      </c>
      <c r="C55" s="42">
        <f>C56+C60</f>
        <v>7591</v>
      </c>
    </row>
    <row r="56" spans="1:3" s="99" customFormat="1" ht="20.100000000000001" customHeight="1" x14ac:dyDescent="0.15">
      <c r="A56" s="118" t="s">
        <v>241</v>
      </c>
      <c r="B56" s="173" t="s">
        <v>242</v>
      </c>
      <c r="C56" s="48">
        <f>SUM(C57:C59)</f>
        <v>6964</v>
      </c>
    </row>
    <row r="57" spans="1:3" s="99" customFormat="1" ht="20.100000000000001" customHeight="1" x14ac:dyDescent="0.15">
      <c r="A57" s="118" t="s">
        <v>243</v>
      </c>
      <c r="B57" s="173" t="s">
        <v>244</v>
      </c>
      <c r="C57" s="48">
        <f>4513+273</f>
        <v>4786</v>
      </c>
    </row>
    <row r="58" spans="1:3" s="99" customFormat="1" ht="20.100000000000001" customHeight="1" x14ac:dyDescent="0.15">
      <c r="A58" s="118" t="s">
        <v>245</v>
      </c>
      <c r="B58" s="174" t="s">
        <v>246</v>
      </c>
      <c r="C58" s="48">
        <v>2004</v>
      </c>
    </row>
    <row r="59" spans="1:3" s="99" customFormat="1" ht="20.100000000000001" customHeight="1" x14ac:dyDescent="0.15">
      <c r="A59" s="118" t="s">
        <v>247</v>
      </c>
      <c r="B59" s="173" t="s">
        <v>248</v>
      </c>
      <c r="C59" s="48">
        <v>174</v>
      </c>
    </row>
    <row r="60" spans="1:3" s="99" customFormat="1" ht="20.100000000000001" customHeight="1" x14ac:dyDescent="0.15">
      <c r="A60" s="118" t="s">
        <v>249</v>
      </c>
      <c r="B60" s="173" t="s">
        <v>250</v>
      </c>
      <c r="C60" s="48">
        <f>C61</f>
        <v>627</v>
      </c>
    </row>
    <row r="61" spans="1:3" s="99" customFormat="1" ht="20.100000000000001" customHeight="1" x14ac:dyDescent="0.15">
      <c r="A61" s="118" t="s">
        <v>251</v>
      </c>
      <c r="B61" s="173" t="s">
        <v>252</v>
      </c>
      <c r="C61" s="48">
        <v>627</v>
      </c>
    </row>
    <row r="62" spans="1:3" s="99" customFormat="1" ht="20.100000000000001" customHeight="1" x14ac:dyDescent="0.15">
      <c r="A62" s="116" t="s">
        <v>253</v>
      </c>
      <c r="B62" s="172" t="s">
        <v>128</v>
      </c>
      <c r="C62" s="42">
        <f>C63+C66+C70+C72</f>
        <v>7107</v>
      </c>
    </row>
    <row r="63" spans="1:3" s="99" customFormat="1" ht="20.100000000000001" customHeight="1" x14ac:dyDescent="0.15">
      <c r="A63" s="118" t="s">
        <v>254</v>
      </c>
      <c r="B63" s="174" t="s">
        <v>255</v>
      </c>
      <c r="C63" s="48">
        <f>SUM(C64:C65)</f>
        <v>1083</v>
      </c>
    </row>
    <row r="64" spans="1:3" s="99" customFormat="1" ht="20.100000000000001" customHeight="1" x14ac:dyDescent="0.15">
      <c r="A64" s="118" t="s">
        <v>256</v>
      </c>
      <c r="B64" s="173" t="s">
        <v>160</v>
      </c>
      <c r="C64" s="48">
        <f>571</f>
        <v>571</v>
      </c>
    </row>
    <row r="65" spans="1:3" s="99" customFormat="1" ht="20.100000000000001" customHeight="1" x14ac:dyDescent="0.15">
      <c r="A65" s="118" t="s">
        <v>257</v>
      </c>
      <c r="B65" s="173" t="s">
        <v>162</v>
      </c>
      <c r="C65" s="48">
        <f>500+12</f>
        <v>512</v>
      </c>
    </row>
    <row r="66" spans="1:3" s="99" customFormat="1" ht="20.100000000000001" customHeight="1" x14ac:dyDescent="0.15">
      <c r="A66" s="118" t="s">
        <v>258</v>
      </c>
      <c r="B66" s="174" t="s">
        <v>259</v>
      </c>
      <c r="C66" s="48">
        <f>SUM(C67:C69)</f>
        <v>5914</v>
      </c>
    </row>
    <row r="67" spans="1:3" s="99" customFormat="1" ht="20.100000000000001" customHeight="1" x14ac:dyDescent="0.15">
      <c r="A67" s="118" t="s">
        <v>260</v>
      </c>
      <c r="B67" s="173" t="s">
        <v>261</v>
      </c>
      <c r="C67" s="48">
        <v>365</v>
      </c>
    </row>
    <row r="68" spans="1:3" s="99" customFormat="1" ht="20.100000000000001" customHeight="1" x14ac:dyDescent="0.15">
      <c r="A68" s="118" t="s">
        <v>262</v>
      </c>
      <c r="B68" s="173" t="s">
        <v>263</v>
      </c>
      <c r="C68" s="48">
        <v>3000</v>
      </c>
    </row>
    <row r="69" spans="1:3" s="99" customFormat="1" ht="20.100000000000001" customHeight="1" x14ac:dyDescent="0.15">
      <c r="A69" s="118" t="s">
        <v>264</v>
      </c>
      <c r="B69" s="173" t="s">
        <v>265</v>
      </c>
      <c r="C69" s="48">
        <v>2549</v>
      </c>
    </row>
    <row r="70" spans="1:3" s="99" customFormat="1" ht="20.100000000000001" customHeight="1" x14ac:dyDescent="0.15">
      <c r="A70" s="118" t="s">
        <v>266</v>
      </c>
      <c r="B70" s="174" t="s">
        <v>267</v>
      </c>
      <c r="C70" s="48">
        <f>C71</f>
        <v>10</v>
      </c>
    </row>
    <row r="71" spans="1:3" s="99" customFormat="1" ht="20.100000000000001" customHeight="1" x14ac:dyDescent="0.15">
      <c r="A71" s="118" t="s">
        <v>268</v>
      </c>
      <c r="B71" s="173" t="s">
        <v>269</v>
      </c>
      <c r="C71" s="48">
        <v>10</v>
      </c>
    </row>
    <row r="72" spans="1:3" s="99" customFormat="1" ht="20.100000000000001" customHeight="1" x14ac:dyDescent="0.15">
      <c r="A72" s="118" t="s">
        <v>270</v>
      </c>
      <c r="B72" s="173" t="s">
        <v>271</v>
      </c>
      <c r="C72" s="48">
        <f>C73</f>
        <v>100</v>
      </c>
    </row>
    <row r="73" spans="1:3" s="99" customFormat="1" ht="20.100000000000001" customHeight="1" x14ac:dyDescent="0.15">
      <c r="A73" s="118" t="s">
        <v>272</v>
      </c>
      <c r="B73" s="173" t="s">
        <v>273</v>
      </c>
      <c r="C73" s="48">
        <v>100</v>
      </c>
    </row>
    <row r="74" spans="1:3" s="99" customFormat="1" ht="20.100000000000001" customHeight="1" x14ac:dyDescent="0.15">
      <c r="A74" s="116" t="s">
        <v>274</v>
      </c>
      <c r="B74" s="172" t="s">
        <v>129</v>
      </c>
      <c r="C74" s="42">
        <f>C75+C79+C81</f>
        <v>223</v>
      </c>
    </row>
    <row r="75" spans="1:3" s="99" customFormat="1" ht="20.100000000000001" customHeight="1" x14ac:dyDescent="0.15">
      <c r="A75" s="118" t="s">
        <v>275</v>
      </c>
      <c r="B75" s="175" t="s">
        <v>276</v>
      </c>
      <c r="C75" s="48">
        <f>SUM(C76:C78)</f>
        <v>173</v>
      </c>
    </row>
    <row r="76" spans="1:3" s="99" customFormat="1" ht="20.100000000000001" customHeight="1" x14ac:dyDescent="0.15">
      <c r="A76" s="118" t="s">
        <v>277</v>
      </c>
      <c r="B76" s="175" t="s">
        <v>278</v>
      </c>
      <c r="C76" s="48">
        <v>11</v>
      </c>
    </row>
    <row r="77" spans="1:3" s="99" customFormat="1" ht="20.100000000000001" customHeight="1" x14ac:dyDescent="0.15">
      <c r="A77" s="118" t="s">
        <v>279</v>
      </c>
      <c r="B77" s="175" t="s">
        <v>280</v>
      </c>
      <c r="C77" s="48">
        <v>2</v>
      </c>
    </row>
    <row r="78" spans="1:3" s="99" customFormat="1" ht="20.100000000000001" customHeight="1" x14ac:dyDescent="0.15">
      <c r="A78" s="118" t="s">
        <v>281</v>
      </c>
      <c r="B78" s="175" t="s">
        <v>282</v>
      </c>
      <c r="C78" s="48">
        <v>160</v>
      </c>
    </row>
    <row r="79" spans="1:3" s="99" customFormat="1" ht="20.100000000000001" customHeight="1" x14ac:dyDescent="0.15">
      <c r="A79" s="118" t="s">
        <v>283</v>
      </c>
      <c r="B79" s="175" t="s">
        <v>284</v>
      </c>
      <c r="C79" s="48">
        <f t="shared" ref="C79:C84" si="0">C80</f>
        <v>4</v>
      </c>
    </row>
    <row r="80" spans="1:3" s="99" customFormat="1" ht="20.100000000000001" customHeight="1" x14ac:dyDescent="0.15">
      <c r="A80" s="118" t="s">
        <v>285</v>
      </c>
      <c r="B80" s="175" t="s">
        <v>286</v>
      </c>
      <c r="C80" s="48">
        <v>4</v>
      </c>
    </row>
    <row r="81" spans="1:3" s="99" customFormat="1" ht="20.100000000000001" customHeight="1" x14ac:dyDescent="0.15">
      <c r="A81" s="118" t="s">
        <v>287</v>
      </c>
      <c r="B81" s="175" t="s">
        <v>288</v>
      </c>
      <c r="C81" s="48">
        <f t="shared" si="0"/>
        <v>46</v>
      </c>
    </row>
    <row r="82" spans="1:3" s="99" customFormat="1" ht="20.100000000000001" customHeight="1" x14ac:dyDescent="0.15">
      <c r="A82" s="118" t="s">
        <v>289</v>
      </c>
      <c r="B82" s="175" t="s">
        <v>290</v>
      </c>
      <c r="C82" s="48">
        <v>46</v>
      </c>
    </row>
    <row r="83" spans="1:3" s="99" customFormat="1" ht="20.100000000000001" customHeight="1" x14ac:dyDescent="0.15">
      <c r="A83" s="116" t="s">
        <v>291</v>
      </c>
      <c r="B83" s="172" t="s">
        <v>130</v>
      </c>
      <c r="C83" s="42">
        <f>C84+C86+C89+C93+C95+C101+C105+C108+C112+C115+C117+C119+C121+C123</f>
        <v>4708</v>
      </c>
    </row>
    <row r="84" spans="1:3" s="99" customFormat="1" ht="20.100000000000001" customHeight="1" x14ac:dyDescent="0.15">
      <c r="A84" s="118" t="s">
        <v>292</v>
      </c>
      <c r="B84" s="175" t="s">
        <v>293</v>
      </c>
      <c r="C84" s="48">
        <f t="shared" si="0"/>
        <v>5</v>
      </c>
    </row>
    <row r="85" spans="1:3" s="99" customFormat="1" ht="20.100000000000001" customHeight="1" x14ac:dyDescent="0.15">
      <c r="A85" s="118" t="s">
        <v>294</v>
      </c>
      <c r="B85" s="175" t="s">
        <v>295</v>
      </c>
      <c r="C85" s="48">
        <v>5</v>
      </c>
    </row>
    <row r="86" spans="1:3" s="99" customFormat="1" ht="20.100000000000001" customHeight="1" x14ac:dyDescent="0.15">
      <c r="A86" s="118" t="s">
        <v>296</v>
      </c>
      <c r="B86" s="175" t="s">
        <v>297</v>
      </c>
      <c r="C86" s="48">
        <f>SUM(C87:C88)</f>
        <v>577</v>
      </c>
    </row>
    <row r="87" spans="1:3" s="99" customFormat="1" ht="20.100000000000001" customHeight="1" x14ac:dyDescent="0.15">
      <c r="A87" s="118" t="s">
        <v>298</v>
      </c>
      <c r="B87" s="175" t="s">
        <v>299</v>
      </c>
      <c r="C87" s="48">
        <v>82</v>
      </c>
    </row>
    <row r="88" spans="1:3" s="99" customFormat="1" ht="20.100000000000001" customHeight="1" x14ac:dyDescent="0.15">
      <c r="A88" s="118" t="s">
        <v>300</v>
      </c>
      <c r="B88" s="175" t="s">
        <v>301</v>
      </c>
      <c r="C88" s="48">
        <f>387+108</f>
        <v>495</v>
      </c>
    </row>
    <row r="89" spans="1:3" s="99" customFormat="1" ht="20.100000000000001" customHeight="1" x14ac:dyDescent="0.15">
      <c r="A89" s="118" t="s">
        <v>302</v>
      </c>
      <c r="B89" s="175" t="s">
        <v>303</v>
      </c>
      <c r="C89" s="48">
        <f>SUM(C90:C92)</f>
        <v>577</v>
      </c>
    </row>
    <row r="90" spans="1:3" s="99" customFormat="1" ht="20.100000000000001" customHeight="1" x14ac:dyDescent="0.15">
      <c r="A90" s="118" t="s">
        <v>304</v>
      </c>
      <c r="B90" s="175" t="s">
        <v>305</v>
      </c>
      <c r="C90" s="48">
        <v>190</v>
      </c>
    </row>
    <row r="91" spans="1:3" s="99" customFormat="1" ht="20.100000000000001" customHeight="1" x14ac:dyDescent="0.15">
      <c r="A91" s="118" t="s">
        <v>306</v>
      </c>
      <c r="B91" s="175" t="s">
        <v>307</v>
      </c>
      <c r="C91" s="48">
        <v>375</v>
      </c>
    </row>
    <row r="92" spans="1:3" s="99" customFormat="1" ht="20.100000000000001" customHeight="1" x14ac:dyDescent="0.15">
      <c r="A92" s="118" t="s">
        <v>308</v>
      </c>
      <c r="B92" s="175" t="s">
        <v>309</v>
      </c>
      <c r="C92" s="48">
        <v>12</v>
      </c>
    </row>
    <row r="93" spans="1:3" s="99" customFormat="1" ht="20.100000000000001" customHeight="1" x14ac:dyDescent="0.15">
      <c r="A93" s="118" t="s">
        <v>310</v>
      </c>
      <c r="B93" s="175" t="s">
        <v>311</v>
      </c>
      <c r="C93" s="48">
        <f>C94</f>
        <v>380</v>
      </c>
    </row>
    <row r="94" spans="1:3" s="99" customFormat="1" ht="20.100000000000001" customHeight="1" x14ac:dyDescent="0.15">
      <c r="A94" s="118" t="s">
        <v>312</v>
      </c>
      <c r="B94" s="175" t="s">
        <v>313</v>
      </c>
      <c r="C94" s="48">
        <v>380</v>
      </c>
    </row>
    <row r="95" spans="1:3" s="99" customFormat="1" ht="20.100000000000001" customHeight="1" x14ac:dyDescent="0.15">
      <c r="A95" s="118" t="s">
        <v>314</v>
      </c>
      <c r="B95" s="175" t="s">
        <v>315</v>
      </c>
      <c r="C95" s="48">
        <f>SUM(C96:C100)</f>
        <v>695</v>
      </c>
    </row>
    <row r="96" spans="1:3" s="99" customFormat="1" ht="20.100000000000001" customHeight="1" x14ac:dyDescent="0.15">
      <c r="A96" s="118" t="s">
        <v>316</v>
      </c>
      <c r="B96" s="175" t="s">
        <v>317</v>
      </c>
      <c r="C96" s="48">
        <v>8</v>
      </c>
    </row>
    <row r="97" spans="1:3" s="99" customFormat="1" ht="20.100000000000001" customHeight="1" x14ac:dyDescent="0.15">
      <c r="A97" s="118" t="s">
        <v>318</v>
      </c>
      <c r="B97" s="175" t="s">
        <v>319</v>
      </c>
      <c r="C97" s="48">
        <v>45</v>
      </c>
    </row>
    <row r="98" spans="1:3" s="99" customFormat="1" ht="20.100000000000001" customHeight="1" x14ac:dyDescent="0.15">
      <c r="A98" s="118" t="s">
        <v>320</v>
      </c>
      <c r="B98" s="175" t="s">
        <v>321</v>
      </c>
      <c r="C98" s="48">
        <f>3+83</f>
        <v>86</v>
      </c>
    </row>
    <row r="99" spans="1:3" s="99" customFormat="1" ht="20.100000000000001" customHeight="1" x14ac:dyDescent="0.15">
      <c r="A99" s="118" t="s">
        <v>322</v>
      </c>
      <c r="B99" s="175" t="s">
        <v>323</v>
      </c>
      <c r="C99" s="48">
        <v>347</v>
      </c>
    </row>
    <row r="100" spans="1:3" s="99" customFormat="1" ht="20.100000000000001" customHeight="1" x14ac:dyDescent="0.15">
      <c r="A100" s="118" t="s">
        <v>324</v>
      </c>
      <c r="B100" s="175" t="s">
        <v>325</v>
      </c>
      <c r="C100" s="48">
        <f>3+206</f>
        <v>209</v>
      </c>
    </row>
    <row r="101" spans="1:3" s="99" customFormat="1" ht="20.100000000000001" customHeight="1" x14ac:dyDescent="0.15">
      <c r="A101" s="118" t="s">
        <v>326</v>
      </c>
      <c r="B101" s="175" t="s">
        <v>327</v>
      </c>
      <c r="C101" s="48">
        <f>SUM(C102:C104)</f>
        <v>351</v>
      </c>
    </row>
    <row r="102" spans="1:3" s="99" customFormat="1" ht="20.100000000000001" customHeight="1" x14ac:dyDescent="0.15">
      <c r="A102" s="118" t="s">
        <v>328</v>
      </c>
      <c r="B102" s="175" t="s">
        <v>329</v>
      </c>
      <c r="C102" s="48">
        <f>132+200</f>
        <v>332</v>
      </c>
    </row>
    <row r="103" spans="1:3" s="99" customFormat="1" ht="20.100000000000001" customHeight="1" x14ac:dyDescent="0.15">
      <c r="A103" s="118" t="s">
        <v>330</v>
      </c>
      <c r="B103" s="175" t="s">
        <v>331</v>
      </c>
      <c r="C103" s="48">
        <f>14+2</f>
        <v>16</v>
      </c>
    </row>
    <row r="104" spans="1:3" s="99" customFormat="1" ht="20.100000000000001" customHeight="1" x14ac:dyDescent="0.15">
      <c r="A104" s="118" t="s">
        <v>332</v>
      </c>
      <c r="B104" s="175" t="s">
        <v>333</v>
      </c>
      <c r="C104" s="48">
        <v>3</v>
      </c>
    </row>
    <row r="105" spans="1:3" s="99" customFormat="1" ht="20.100000000000001" customHeight="1" x14ac:dyDescent="0.15">
      <c r="A105" s="118" t="s">
        <v>334</v>
      </c>
      <c r="B105" s="175" t="s">
        <v>335</v>
      </c>
      <c r="C105" s="48">
        <f>SUM(C106:C107)</f>
        <v>49</v>
      </c>
    </row>
    <row r="106" spans="1:3" s="99" customFormat="1" ht="20.100000000000001" customHeight="1" x14ac:dyDescent="0.15">
      <c r="A106" s="118" t="s">
        <v>336</v>
      </c>
      <c r="B106" s="175" t="s">
        <v>337</v>
      </c>
      <c r="C106" s="48">
        <v>7</v>
      </c>
    </row>
    <row r="107" spans="1:3" s="99" customFormat="1" ht="20.100000000000001" customHeight="1" x14ac:dyDescent="0.15">
      <c r="A107" s="118" t="s">
        <v>338</v>
      </c>
      <c r="B107" s="175" t="s">
        <v>339</v>
      </c>
      <c r="C107" s="48">
        <f>32+10</f>
        <v>42</v>
      </c>
    </row>
    <row r="108" spans="1:3" s="99" customFormat="1" ht="20.100000000000001" customHeight="1" x14ac:dyDescent="0.15">
      <c r="A108" s="118" t="s">
        <v>340</v>
      </c>
      <c r="B108" s="175" t="s">
        <v>341</v>
      </c>
      <c r="C108" s="48">
        <f>SUM(C109:C111)</f>
        <v>97</v>
      </c>
    </row>
    <row r="109" spans="1:3" s="99" customFormat="1" ht="20.100000000000001" customHeight="1" x14ac:dyDescent="0.15">
      <c r="A109" s="118" t="s">
        <v>342</v>
      </c>
      <c r="B109" s="175" t="s">
        <v>343</v>
      </c>
      <c r="C109" s="48">
        <v>1</v>
      </c>
    </row>
    <row r="110" spans="1:3" s="99" customFormat="1" ht="20.100000000000001" customHeight="1" x14ac:dyDescent="0.15">
      <c r="A110" s="118" t="s">
        <v>344</v>
      </c>
      <c r="B110" s="175" t="s">
        <v>345</v>
      </c>
      <c r="C110" s="48">
        <v>2</v>
      </c>
    </row>
    <row r="111" spans="1:3" s="99" customFormat="1" ht="20.100000000000001" customHeight="1" x14ac:dyDescent="0.15">
      <c r="A111" s="118" t="s">
        <v>346</v>
      </c>
      <c r="B111" s="175" t="s">
        <v>347</v>
      </c>
      <c r="C111" s="48">
        <v>94</v>
      </c>
    </row>
    <row r="112" spans="1:3" s="99" customFormat="1" ht="20.100000000000001" customHeight="1" x14ac:dyDescent="0.15">
      <c r="A112" s="118" t="s">
        <v>348</v>
      </c>
      <c r="B112" s="175" t="s">
        <v>349</v>
      </c>
      <c r="C112" s="48">
        <f>SUM(C113:C114)</f>
        <v>200</v>
      </c>
    </row>
    <row r="113" spans="1:3" s="99" customFormat="1" ht="20.100000000000001" customHeight="1" x14ac:dyDescent="0.15">
      <c r="A113" s="118" t="s">
        <v>350</v>
      </c>
      <c r="B113" s="175" t="s">
        <v>351</v>
      </c>
      <c r="C113" s="48">
        <f>26+30</f>
        <v>56</v>
      </c>
    </row>
    <row r="114" spans="1:3" s="99" customFormat="1" ht="20.100000000000001" customHeight="1" x14ac:dyDescent="0.15">
      <c r="A114" s="118" t="s">
        <v>352</v>
      </c>
      <c r="B114" s="175" t="s">
        <v>353</v>
      </c>
      <c r="C114" s="48">
        <f>10+134</f>
        <v>144</v>
      </c>
    </row>
    <row r="115" spans="1:3" s="99" customFormat="1" ht="20.100000000000001" customHeight="1" x14ac:dyDescent="0.15">
      <c r="A115" s="118" t="s">
        <v>354</v>
      </c>
      <c r="B115" s="175" t="s">
        <v>355</v>
      </c>
      <c r="C115" s="48">
        <f t="shared" ref="C115:C119" si="1">C116</f>
        <v>18</v>
      </c>
    </row>
    <row r="116" spans="1:3" s="99" customFormat="1" ht="20.100000000000001" customHeight="1" x14ac:dyDescent="0.15">
      <c r="A116" s="118" t="s">
        <v>356</v>
      </c>
      <c r="B116" s="175" t="s">
        <v>357</v>
      </c>
      <c r="C116" s="48">
        <v>18</v>
      </c>
    </row>
    <row r="117" spans="1:3" s="99" customFormat="1" ht="20.100000000000001" customHeight="1" x14ac:dyDescent="0.15">
      <c r="A117" s="118" t="s">
        <v>358</v>
      </c>
      <c r="B117" s="175" t="s">
        <v>359</v>
      </c>
      <c r="C117" s="48">
        <f t="shared" si="1"/>
        <v>17</v>
      </c>
    </row>
    <row r="118" spans="1:3" s="99" customFormat="1" ht="20.100000000000001" customHeight="1" x14ac:dyDescent="0.15">
      <c r="A118" s="118" t="s">
        <v>360</v>
      </c>
      <c r="B118" s="175" t="s">
        <v>361</v>
      </c>
      <c r="C118" s="48">
        <f>11+6</f>
        <v>17</v>
      </c>
    </row>
    <row r="119" spans="1:3" s="99" customFormat="1" ht="20.100000000000001" customHeight="1" x14ac:dyDescent="0.15">
      <c r="A119" s="118" t="s">
        <v>362</v>
      </c>
      <c r="B119" s="175" t="s">
        <v>363</v>
      </c>
      <c r="C119" s="48">
        <f t="shared" si="1"/>
        <v>2</v>
      </c>
    </row>
    <row r="120" spans="1:3" s="99" customFormat="1" ht="20.100000000000001" customHeight="1" x14ac:dyDescent="0.15">
      <c r="A120" s="118" t="s">
        <v>364</v>
      </c>
      <c r="B120" s="175" t="s">
        <v>365</v>
      </c>
      <c r="C120" s="48">
        <v>2</v>
      </c>
    </row>
    <row r="121" spans="1:3" s="99" customFormat="1" ht="20.100000000000001" customHeight="1" x14ac:dyDescent="0.15">
      <c r="A121" s="118" t="s">
        <v>366</v>
      </c>
      <c r="B121" s="175" t="s">
        <v>367</v>
      </c>
      <c r="C121" s="48">
        <f>C122</f>
        <v>1264</v>
      </c>
    </row>
    <row r="122" spans="1:3" s="99" customFormat="1" ht="20.100000000000001" customHeight="1" x14ac:dyDescent="0.15">
      <c r="A122" s="118" t="s">
        <v>368</v>
      </c>
      <c r="B122" s="175" t="s">
        <v>369</v>
      </c>
      <c r="C122" s="48">
        <v>1264</v>
      </c>
    </row>
    <row r="123" spans="1:3" s="99" customFormat="1" ht="20.100000000000001" customHeight="1" x14ac:dyDescent="0.15">
      <c r="A123" s="118" t="s">
        <v>370</v>
      </c>
      <c r="B123" s="175" t="s">
        <v>371</v>
      </c>
      <c r="C123" s="48">
        <f>9+288+179</f>
        <v>476</v>
      </c>
    </row>
    <row r="124" spans="1:3" s="99" customFormat="1" ht="20.100000000000001" customHeight="1" x14ac:dyDescent="0.15">
      <c r="A124" s="116" t="s">
        <v>372</v>
      </c>
      <c r="B124" s="172" t="s">
        <v>131</v>
      </c>
      <c r="C124" s="42">
        <f>C125+C128+C134+C137+C140+C143+C145+C147</f>
        <v>3212</v>
      </c>
    </row>
    <row r="125" spans="1:3" s="99" customFormat="1" ht="20.100000000000001" customHeight="1" x14ac:dyDescent="0.15">
      <c r="A125" s="118" t="s">
        <v>373</v>
      </c>
      <c r="B125" s="175" t="s">
        <v>374</v>
      </c>
      <c r="C125" s="48">
        <f>SUM(C126:C127)</f>
        <v>238</v>
      </c>
    </row>
    <row r="126" spans="1:3" s="99" customFormat="1" ht="20.100000000000001" customHeight="1" x14ac:dyDescent="0.15">
      <c r="A126" s="118" t="s">
        <v>375</v>
      </c>
      <c r="B126" s="175" t="s">
        <v>376</v>
      </c>
      <c r="C126" s="48">
        <f>46+9</f>
        <v>55</v>
      </c>
    </row>
    <row r="127" spans="1:3" s="99" customFormat="1" ht="20.100000000000001" customHeight="1" x14ac:dyDescent="0.15">
      <c r="A127" s="118" t="s">
        <v>377</v>
      </c>
      <c r="B127" s="175" t="s">
        <v>378</v>
      </c>
      <c r="C127" s="48">
        <v>183</v>
      </c>
    </row>
    <row r="128" spans="1:3" s="99" customFormat="1" ht="20.100000000000001" customHeight="1" x14ac:dyDescent="0.15">
      <c r="A128" s="118" t="s">
        <v>379</v>
      </c>
      <c r="B128" s="175" t="s">
        <v>380</v>
      </c>
      <c r="C128" s="48">
        <f>SUM(C129:C133)</f>
        <v>662</v>
      </c>
    </row>
    <row r="129" spans="1:3" s="99" customFormat="1" ht="20.100000000000001" customHeight="1" x14ac:dyDescent="0.15">
      <c r="A129" s="118" t="s">
        <v>381</v>
      </c>
      <c r="B129" s="175" t="s">
        <v>382</v>
      </c>
      <c r="C129" s="48">
        <v>3</v>
      </c>
    </row>
    <row r="130" spans="1:3" s="99" customFormat="1" ht="20.100000000000001" customHeight="1" x14ac:dyDescent="0.15">
      <c r="A130" s="118" t="s">
        <v>383</v>
      </c>
      <c r="B130" s="175" t="s">
        <v>384</v>
      </c>
      <c r="C130" s="48">
        <v>3</v>
      </c>
    </row>
    <row r="131" spans="1:3" s="99" customFormat="1" ht="20.100000000000001" customHeight="1" x14ac:dyDescent="0.15">
      <c r="A131" s="118" t="s">
        <v>385</v>
      </c>
      <c r="B131" s="175" t="s">
        <v>386</v>
      </c>
      <c r="C131" s="48">
        <f>433+180</f>
        <v>613</v>
      </c>
    </row>
    <row r="132" spans="1:3" s="99" customFormat="1" ht="20.100000000000001" customHeight="1" x14ac:dyDescent="0.15">
      <c r="A132" s="118" t="s">
        <v>387</v>
      </c>
      <c r="B132" s="175" t="s">
        <v>388</v>
      </c>
      <c r="C132" s="48">
        <v>40</v>
      </c>
    </row>
    <row r="133" spans="1:3" s="99" customFormat="1" ht="20.100000000000001" customHeight="1" x14ac:dyDescent="0.15">
      <c r="A133" s="118" t="s">
        <v>389</v>
      </c>
      <c r="B133" s="175" t="s">
        <v>390</v>
      </c>
      <c r="C133" s="48">
        <v>3</v>
      </c>
    </row>
    <row r="134" spans="1:3" s="99" customFormat="1" ht="20.100000000000001" customHeight="1" x14ac:dyDescent="0.15">
      <c r="A134" s="118" t="s">
        <v>391</v>
      </c>
      <c r="B134" s="175" t="s">
        <v>392</v>
      </c>
      <c r="C134" s="48">
        <f>SUM(C135:C136)</f>
        <v>637</v>
      </c>
    </row>
    <row r="135" spans="1:3" s="99" customFormat="1" ht="20.100000000000001" customHeight="1" x14ac:dyDescent="0.15">
      <c r="A135" s="118" t="s">
        <v>393</v>
      </c>
      <c r="B135" s="175" t="s">
        <v>394</v>
      </c>
      <c r="C135" s="48">
        <f>217+200</f>
        <v>417</v>
      </c>
    </row>
    <row r="136" spans="1:3" s="99" customFormat="1" ht="20.100000000000001" customHeight="1" x14ac:dyDescent="0.15">
      <c r="A136" s="118" t="s">
        <v>395</v>
      </c>
      <c r="B136" s="175" t="s">
        <v>396</v>
      </c>
      <c r="C136" s="48">
        <v>220</v>
      </c>
    </row>
    <row r="137" spans="1:3" s="99" customFormat="1" ht="20.100000000000001" customHeight="1" x14ac:dyDescent="0.15">
      <c r="A137" s="118" t="s">
        <v>397</v>
      </c>
      <c r="B137" s="175" t="s">
        <v>398</v>
      </c>
      <c r="C137" s="48">
        <f>SUM(C138:C139)</f>
        <v>35</v>
      </c>
    </row>
    <row r="138" spans="1:3" s="99" customFormat="1" ht="20.100000000000001" customHeight="1" x14ac:dyDescent="0.15">
      <c r="A138" s="118" t="s">
        <v>399</v>
      </c>
      <c r="B138" s="175" t="s">
        <v>160</v>
      </c>
      <c r="C138" s="48">
        <v>30</v>
      </c>
    </row>
    <row r="139" spans="1:3" s="99" customFormat="1" ht="20.100000000000001" customHeight="1" x14ac:dyDescent="0.15">
      <c r="A139" s="118" t="s">
        <v>400</v>
      </c>
      <c r="B139" s="175" t="s">
        <v>162</v>
      </c>
      <c r="C139" s="48">
        <f>2+3</f>
        <v>5</v>
      </c>
    </row>
    <row r="140" spans="1:3" s="99" customFormat="1" ht="20.100000000000001" customHeight="1" x14ac:dyDescent="0.15">
      <c r="A140" s="118" t="s">
        <v>401</v>
      </c>
      <c r="B140" s="175" t="s">
        <v>402</v>
      </c>
      <c r="C140" s="48">
        <f>SUM(C141:C142)</f>
        <v>1535</v>
      </c>
    </row>
    <row r="141" spans="1:3" s="99" customFormat="1" ht="20.100000000000001" customHeight="1" x14ac:dyDescent="0.15">
      <c r="A141" s="118" t="s">
        <v>403</v>
      </c>
      <c r="B141" s="175" t="s">
        <v>404</v>
      </c>
      <c r="C141" s="48">
        <v>637</v>
      </c>
    </row>
    <row r="142" spans="1:3" s="99" customFormat="1" ht="20.100000000000001" customHeight="1" x14ac:dyDescent="0.15">
      <c r="A142" s="118" t="s">
        <v>405</v>
      </c>
      <c r="B142" s="175" t="s">
        <v>406</v>
      </c>
      <c r="C142" s="48">
        <v>898</v>
      </c>
    </row>
    <row r="143" spans="1:3" s="99" customFormat="1" ht="20.100000000000001" customHeight="1" x14ac:dyDescent="0.15">
      <c r="A143" s="118" t="s">
        <v>407</v>
      </c>
      <c r="B143" s="175" t="s">
        <v>408</v>
      </c>
      <c r="C143" s="48">
        <f>C144</f>
        <v>31</v>
      </c>
    </row>
    <row r="144" spans="1:3" s="99" customFormat="1" ht="20.100000000000001" customHeight="1" x14ac:dyDescent="0.15">
      <c r="A144" s="118" t="s">
        <v>409</v>
      </c>
      <c r="B144" s="175" t="s">
        <v>410</v>
      </c>
      <c r="C144" s="48">
        <v>31</v>
      </c>
    </row>
    <row r="145" spans="1:3" s="99" customFormat="1" ht="20.100000000000001" customHeight="1" x14ac:dyDescent="0.15">
      <c r="A145" s="118" t="s">
        <v>411</v>
      </c>
      <c r="B145" s="175" t="s">
        <v>412</v>
      </c>
      <c r="C145" s="48">
        <f>C146</f>
        <v>8</v>
      </c>
    </row>
    <row r="146" spans="1:3" s="99" customFormat="1" ht="20.100000000000001" customHeight="1" x14ac:dyDescent="0.15">
      <c r="A146" s="118" t="s">
        <v>413</v>
      </c>
      <c r="B146" s="175" t="s">
        <v>414</v>
      </c>
      <c r="C146" s="48">
        <v>8</v>
      </c>
    </row>
    <row r="147" spans="1:3" s="99" customFormat="1" ht="20.100000000000001" customHeight="1" x14ac:dyDescent="0.15">
      <c r="A147" s="118" t="s">
        <v>415</v>
      </c>
      <c r="B147" s="175" t="s">
        <v>416</v>
      </c>
      <c r="C147" s="48">
        <f>23+43</f>
        <v>66</v>
      </c>
    </row>
    <row r="148" spans="1:3" s="99" customFormat="1" ht="20.100000000000001" customHeight="1" x14ac:dyDescent="0.15">
      <c r="A148" s="116" t="s">
        <v>417</v>
      </c>
      <c r="B148" s="172" t="s">
        <v>132</v>
      </c>
      <c r="C148" s="42">
        <f>C149+C152+C154+C156</f>
        <v>1124</v>
      </c>
    </row>
    <row r="149" spans="1:3" s="99" customFormat="1" ht="20.100000000000001" customHeight="1" x14ac:dyDescent="0.15">
      <c r="A149" s="118" t="s">
        <v>418</v>
      </c>
      <c r="B149" s="175" t="s">
        <v>419</v>
      </c>
      <c r="C149" s="48">
        <f>SUM(C150:C151)</f>
        <v>98</v>
      </c>
    </row>
    <row r="150" spans="1:3" s="99" customFormat="1" ht="20.100000000000001" customHeight="1" x14ac:dyDescent="0.15">
      <c r="A150" s="118" t="s">
        <v>420</v>
      </c>
      <c r="B150" s="175" t="s">
        <v>160</v>
      </c>
      <c r="C150" s="48">
        <v>68</v>
      </c>
    </row>
    <row r="151" spans="1:3" s="99" customFormat="1" ht="20.100000000000001" customHeight="1" x14ac:dyDescent="0.15">
      <c r="A151" s="118" t="s">
        <v>421</v>
      </c>
      <c r="B151" s="175" t="s">
        <v>162</v>
      </c>
      <c r="C151" s="48">
        <v>30</v>
      </c>
    </row>
    <row r="152" spans="1:3" s="99" customFormat="1" ht="20.100000000000001" customHeight="1" x14ac:dyDescent="0.15">
      <c r="A152" s="118" t="s">
        <v>422</v>
      </c>
      <c r="B152" s="175" t="s">
        <v>423</v>
      </c>
      <c r="C152" s="48">
        <f>C153</f>
        <v>1000</v>
      </c>
    </row>
    <row r="153" spans="1:3" s="99" customFormat="1" ht="20.100000000000001" customHeight="1" x14ac:dyDescent="0.15">
      <c r="A153" s="118" t="s">
        <v>424</v>
      </c>
      <c r="B153" s="175" t="s">
        <v>425</v>
      </c>
      <c r="C153" s="48">
        <v>1000</v>
      </c>
    </row>
    <row r="154" spans="1:3" s="99" customFormat="1" ht="20.100000000000001" customHeight="1" x14ac:dyDescent="0.15">
      <c r="A154" s="118" t="s">
        <v>426</v>
      </c>
      <c r="B154" s="175" t="s">
        <v>427</v>
      </c>
      <c r="C154" s="48">
        <f>C155</f>
        <v>20</v>
      </c>
    </row>
    <row r="155" spans="1:3" s="99" customFormat="1" ht="20.100000000000001" customHeight="1" x14ac:dyDescent="0.15">
      <c r="A155" s="118" t="s">
        <v>428</v>
      </c>
      <c r="B155" s="175" t="s">
        <v>429</v>
      </c>
      <c r="C155" s="48">
        <v>20</v>
      </c>
    </row>
    <row r="156" spans="1:3" s="99" customFormat="1" ht="20.100000000000001" customHeight="1" x14ac:dyDescent="0.15">
      <c r="A156" s="118" t="s">
        <v>430</v>
      </c>
      <c r="B156" s="175" t="s">
        <v>431</v>
      </c>
      <c r="C156" s="48">
        <v>6</v>
      </c>
    </row>
    <row r="157" spans="1:3" s="99" customFormat="1" ht="20.100000000000001" customHeight="1" x14ac:dyDescent="0.15">
      <c r="A157" s="118" t="s">
        <v>432</v>
      </c>
      <c r="B157" s="176" t="s">
        <v>433</v>
      </c>
      <c r="C157" s="48">
        <v>6</v>
      </c>
    </row>
    <row r="158" spans="1:3" s="99" customFormat="1" ht="20.100000000000001" customHeight="1" x14ac:dyDescent="0.15">
      <c r="A158" s="116" t="s">
        <v>434</v>
      </c>
      <c r="B158" s="172" t="s">
        <v>133</v>
      </c>
      <c r="C158" s="42">
        <f>C159+C165+C166+C168+C169</f>
        <v>7246</v>
      </c>
    </row>
    <row r="159" spans="1:3" s="99" customFormat="1" ht="20.100000000000001" customHeight="1" x14ac:dyDescent="0.15">
      <c r="A159" s="118" t="s">
        <v>435</v>
      </c>
      <c r="B159" s="175" t="s">
        <v>436</v>
      </c>
      <c r="C159" s="48">
        <f>SUM(C160:C164)</f>
        <v>2119</v>
      </c>
    </row>
    <row r="160" spans="1:3" s="99" customFormat="1" ht="20.100000000000001" customHeight="1" x14ac:dyDescent="0.15">
      <c r="A160" s="118" t="s">
        <v>437</v>
      </c>
      <c r="B160" s="175" t="s">
        <v>160</v>
      </c>
      <c r="C160" s="48">
        <v>518</v>
      </c>
    </row>
    <row r="161" spans="1:3" s="99" customFormat="1" ht="20.100000000000001" customHeight="1" x14ac:dyDescent="0.15">
      <c r="A161" s="118" t="s">
        <v>438</v>
      </c>
      <c r="B161" s="175" t="s">
        <v>162</v>
      </c>
      <c r="C161" s="48">
        <v>311</v>
      </c>
    </row>
    <row r="162" spans="1:3" s="99" customFormat="1" ht="20.100000000000001" customHeight="1" x14ac:dyDescent="0.15">
      <c r="A162" s="118" t="s">
        <v>439</v>
      </c>
      <c r="B162" s="175" t="s">
        <v>440</v>
      </c>
      <c r="C162" s="48">
        <v>153</v>
      </c>
    </row>
    <row r="163" spans="1:3" s="99" customFormat="1" ht="20.100000000000001" customHeight="1" x14ac:dyDescent="0.15">
      <c r="A163" s="118" t="s">
        <v>441</v>
      </c>
      <c r="B163" s="175" t="s">
        <v>442</v>
      </c>
      <c r="C163" s="48">
        <v>4</v>
      </c>
    </row>
    <row r="164" spans="1:3" s="99" customFormat="1" ht="20.100000000000001" customHeight="1" x14ac:dyDescent="0.15">
      <c r="A164" s="118" t="s">
        <v>443</v>
      </c>
      <c r="B164" s="175" t="s">
        <v>444</v>
      </c>
      <c r="C164" s="48">
        <v>1133</v>
      </c>
    </row>
    <row r="165" spans="1:3" s="99" customFormat="1" ht="20.100000000000001" customHeight="1" x14ac:dyDescent="0.15">
      <c r="A165" s="118" t="s">
        <v>445</v>
      </c>
      <c r="B165" s="175" t="s">
        <v>446</v>
      </c>
      <c r="C165" s="48">
        <f>8+9</f>
        <v>17</v>
      </c>
    </row>
    <row r="166" spans="1:3" s="99" customFormat="1" ht="20.100000000000001" customHeight="1" x14ac:dyDescent="0.15">
      <c r="A166" s="118" t="s">
        <v>447</v>
      </c>
      <c r="B166" s="175" t="s">
        <v>448</v>
      </c>
      <c r="C166" s="48">
        <f>C167</f>
        <v>21</v>
      </c>
    </row>
    <row r="167" spans="1:3" s="99" customFormat="1" ht="20.100000000000001" customHeight="1" x14ac:dyDescent="0.15">
      <c r="A167" s="118" t="s">
        <v>449</v>
      </c>
      <c r="B167" s="175" t="s">
        <v>450</v>
      </c>
      <c r="C167" s="48">
        <v>21</v>
      </c>
    </row>
    <row r="168" spans="1:3" s="99" customFormat="1" ht="20.100000000000001" customHeight="1" x14ac:dyDescent="0.15">
      <c r="A168" s="118" t="s">
        <v>451</v>
      </c>
      <c r="B168" s="175" t="s">
        <v>452</v>
      </c>
      <c r="C168" s="48">
        <f>1615+10</f>
        <v>1625</v>
      </c>
    </row>
    <row r="169" spans="1:3" s="99" customFormat="1" ht="20.100000000000001" customHeight="1" x14ac:dyDescent="0.15">
      <c r="A169" s="118" t="s">
        <v>453</v>
      </c>
      <c r="B169" s="176" t="s">
        <v>454</v>
      </c>
      <c r="C169" s="48">
        <v>3464</v>
      </c>
    </row>
    <row r="170" spans="1:3" s="99" customFormat="1" ht="20.100000000000001" customHeight="1" x14ac:dyDescent="0.15">
      <c r="A170" s="116" t="s">
        <v>455</v>
      </c>
      <c r="B170" s="172" t="s">
        <v>134</v>
      </c>
      <c r="C170" s="42">
        <f>C171+C181+C183+C185</f>
        <v>3117</v>
      </c>
    </row>
    <row r="171" spans="1:3" s="99" customFormat="1" ht="20.100000000000001" customHeight="1" x14ac:dyDescent="0.15">
      <c r="A171" s="118" t="s">
        <v>456</v>
      </c>
      <c r="B171" s="175" t="s">
        <v>457</v>
      </c>
      <c r="C171" s="48">
        <f>SUM(C172:C180)</f>
        <v>1678</v>
      </c>
    </row>
    <row r="172" spans="1:3" s="99" customFormat="1" ht="20.100000000000001" customHeight="1" x14ac:dyDescent="0.15">
      <c r="A172" s="118" t="s">
        <v>458</v>
      </c>
      <c r="B172" s="175" t="s">
        <v>459</v>
      </c>
      <c r="C172" s="48">
        <v>348</v>
      </c>
    </row>
    <row r="173" spans="1:3" s="99" customFormat="1" ht="20.100000000000001" customHeight="1" x14ac:dyDescent="0.15">
      <c r="A173" s="118" t="s">
        <v>460</v>
      </c>
      <c r="B173" s="175" t="s">
        <v>461</v>
      </c>
      <c r="C173" s="48">
        <v>118</v>
      </c>
    </row>
    <row r="174" spans="1:3" s="99" customFormat="1" ht="20.100000000000001" customHeight="1" x14ac:dyDescent="0.15">
      <c r="A174" s="118" t="s">
        <v>462</v>
      </c>
      <c r="B174" s="175" t="s">
        <v>463</v>
      </c>
      <c r="C174" s="48">
        <v>7</v>
      </c>
    </row>
    <row r="175" spans="1:3" s="99" customFormat="1" ht="20.100000000000001" customHeight="1" x14ac:dyDescent="0.15">
      <c r="A175" s="118" t="s">
        <v>464</v>
      </c>
      <c r="B175" s="175" t="s">
        <v>465</v>
      </c>
      <c r="C175" s="48">
        <v>47</v>
      </c>
    </row>
    <row r="176" spans="1:3" s="99" customFormat="1" ht="20.100000000000001" customHeight="1" x14ac:dyDescent="0.15">
      <c r="A176" s="118" t="s">
        <v>466</v>
      </c>
      <c r="B176" s="175" t="s">
        <v>467</v>
      </c>
      <c r="C176" s="48">
        <v>10</v>
      </c>
    </row>
    <row r="177" spans="1:3" s="99" customFormat="1" ht="20.100000000000001" customHeight="1" x14ac:dyDescent="0.15">
      <c r="A177" s="118" t="s">
        <v>468</v>
      </c>
      <c r="B177" s="175" t="s">
        <v>469</v>
      </c>
      <c r="C177" s="48">
        <f>9+967</f>
        <v>976</v>
      </c>
    </row>
    <row r="178" spans="1:3" s="99" customFormat="1" ht="20.100000000000001" customHeight="1" x14ac:dyDescent="0.15">
      <c r="A178" s="118" t="s">
        <v>470</v>
      </c>
      <c r="B178" s="175" t="s">
        <v>471</v>
      </c>
      <c r="C178" s="48">
        <v>30</v>
      </c>
    </row>
    <row r="179" spans="1:3" s="99" customFormat="1" ht="20.100000000000001" customHeight="1" x14ac:dyDescent="0.15">
      <c r="A179" s="118" t="s">
        <v>472</v>
      </c>
      <c r="B179" s="175" t="s">
        <v>473</v>
      </c>
      <c r="C179" s="48">
        <v>141</v>
      </c>
    </row>
    <row r="180" spans="1:3" s="99" customFormat="1" ht="20.100000000000001" customHeight="1" x14ac:dyDescent="0.15">
      <c r="A180" s="118" t="s">
        <v>474</v>
      </c>
      <c r="B180" s="175" t="s">
        <v>475</v>
      </c>
      <c r="C180" s="48">
        <v>1</v>
      </c>
    </row>
    <row r="181" spans="1:3" s="99" customFormat="1" ht="20.100000000000001" customHeight="1" x14ac:dyDescent="0.15">
      <c r="A181" s="118" t="s">
        <v>476</v>
      </c>
      <c r="B181" s="175" t="s">
        <v>477</v>
      </c>
      <c r="C181" s="48">
        <f>C182</f>
        <v>109</v>
      </c>
    </row>
    <row r="182" spans="1:3" s="99" customFormat="1" ht="20.100000000000001" customHeight="1" x14ac:dyDescent="0.15">
      <c r="A182" s="118" t="s">
        <v>478</v>
      </c>
      <c r="B182" s="175" t="s">
        <v>479</v>
      </c>
      <c r="C182" s="48">
        <v>109</v>
      </c>
    </row>
    <row r="183" spans="1:3" s="99" customFormat="1" ht="20.100000000000001" customHeight="1" x14ac:dyDescent="0.15">
      <c r="A183" s="118" t="s">
        <v>480</v>
      </c>
      <c r="B183" s="175" t="s">
        <v>481</v>
      </c>
      <c r="C183" s="48">
        <f>C184</f>
        <v>20</v>
      </c>
    </row>
    <row r="184" spans="1:3" s="99" customFormat="1" ht="20.100000000000001" customHeight="1" x14ac:dyDescent="0.15">
      <c r="A184" s="118" t="s">
        <v>482</v>
      </c>
      <c r="B184" s="175" t="s">
        <v>483</v>
      </c>
      <c r="C184" s="48">
        <v>20</v>
      </c>
    </row>
    <row r="185" spans="1:3" s="99" customFormat="1" ht="20.100000000000001" customHeight="1" x14ac:dyDescent="0.15">
      <c r="A185" s="118" t="s">
        <v>484</v>
      </c>
      <c r="B185" s="175" t="s">
        <v>485</v>
      </c>
      <c r="C185" s="48">
        <f>SUM(C186:C188)</f>
        <v>1310</v>
      </c>
    </row>
    <row r="186" spans="1:3" s="99" customFormat="1" ht="20.100000000000001" customHeight="1" x14ac:dyDescent="0.15">
      <c r="A186" s="118" t="s">
        <v>486</v>
      </c>
      <c r="B186" s="175" t="s">
        <v>487</v>
      </c>
      <c r="C186" s="48">
        <f>1+30</f>
        <v>31</v>
      </c>
    </row>
    <row r="187" spans="1:3" s="99" customFormat="1" ht="20.100000000000001" customHeight="1" x14ac:dyDescent="0.15">
      <c r="A187" s="118" t="s">
        <v>488</v>
      </c>
      <c r="B187" s="175" t="s">
        <v>489</v>
      </c>
      <c r="C187" s="48">
        <f>517+293+77+104</f>
        <v>991</v>
      </c>
    </row>
    <row r="188" spans="1:3" s="99" customFormat="1" ht="20.100000000000001" customHeight="1" x14ac:dyDescent="0.15">
      <c r="A188" s="118" t="s">
        <v>490</v>
      </c>
      <c r="B188" s="175" t="s">
        <v>491</v>
      </c>
      <c r="C188" s="48">
        <v>288</v>
      </c>
    </row>
    <row r="189" spans="1:3" s="99" customFormat="1" ht="20.100000000000001" customHeight="1" x14ac:dyDescent="0.15">
      <c r="A189" s="116" t="s">
        <v>492</v>
      </c>
      <c r="B189" s="172" t="s">
        <v>136</v>
      </c>
      <c r="C189" s="42">
        <f>C190+C192</f>
        <v>2188</v>
      </c>
    </row>
    <row r="190" spans="1:3" s="99" customFormat="1" ht="20.100000000000001" customHeight="1" x14ac:dyDescent="0.15">
      <c r="A190" s="118" t="s">
        <v>493</v>
      </c>
      <c r="B190" s="175" t="s">
        <v>494</v>
      </c>
      <c r="C190" s="48">
        <f>C191</f>
        <v>2000</v>
      </c>
    </row>
    <row r="191" spans="1:3" s="99" customFormat="1" ht="20.100000000000001" customHeight="1" x14ac:dyDescent="0.15">
      <c r="A191" s="118" t="s">
        <v>495</v>
      </c>
      <c r="B191" s="175" t="s">
        <v>496</v>
      </c>
      <c r="C191" s="48">
        <v>2000</v>
      </c>
    </row>
    <row r="192" spans="1:3" s="99" customFormat="1" ht="20.100000000000001" customHeight="1" x14ac:dyDescent="0.15">
      <c r="A192" s="118" t="s">
        <v>497</v>
      </c>
      <c r="B192" s="175" t="s">
        <v>498</v>
      </c>
      <c r="C192" s="48">
        <f>SUM(C193:C194)</f>
        <v>188</v>
      </c>
    </row>
    <row r="193" spans="1:3" s="99" customFormat="1" ht="20.100000000000001" customHeight="1" x14ac:dyDescent="0.15">
      <c r="A193" s="118" t="s">
        <v>499</v>
      </c>
      <c r="B193" s="175" t="s">
        <v>160</v>
      </c>
      <c r="C193" s="48">
        <v>138</v>
      </c>
    </row>
    <row r="194" spans="1:3" s="99" customFormat="1" ht="20.100000000000001" customHeight="1" x14ac:dyDescent="0.15">
      <c r="A194" s="118" t="s">
        <v>500</v>
      </c>
      <c r="B194" s="175" t="s">
        <v>162</v>
      </c>
      <c r="C194" s="48">
        <v>50</v>
      </c>
    </row>
    <row r="195" spans="1:3" s="99" customFormat="1" ht="20.100000000000001" customHeight="1" x14ac:dyDescent="0.15">
      <c r="A195" s="116" t="s">
        <v>501</v>
      </c>
      <c r="B195" s="172" t="s">
        <v>140</v>
      </c>
      <c r="C195" s="42">
        <f t="shared" ref="C195:C199" si="2">C196</f>
        <v>484</v>
      </c>
    </row>
    <row r="196" spans="1:3" s="99" customFormat="1" ht="20.100000000000001" customHeight="1" x14ac:dyDescent="0.15">
      <c r="A196" s="118" t="s">
        <v>502</v>
      </c>
      <c r="B196" s="175" t="s">
        <v>503</v>
      </c>
      <c r="C196" s="48">
        <f t="shared" si="2"/>
        <v>484</v>
      </c>
    </row>
    <row r="197" spans="1:3" s="99" customFormat="1" ht="20.100000000000001" customHeight="1" x14ac:dyDescent="0.15">
      <c r="A197" s="118" t="s">
        <v>504</v>
      </c>
      <c r="B197" s="175" t="s">
        <v>160</v>
      </c>
      <c r="C197" s="48">
        <v>484</v>
      </c>
    </row>
    <row r="198" spans="1:3" s="99" customFormat="1" ht="20.100000000000001" customHeight="1" x14ac:dyDescent="0.15">
      <c r="A198" s="116" t="s">
        <v>505</v>
      </c>
      <c r="B198" s="172" t="s">
        <v>141</v>
      </c>
      <c r="C198" s="42">
        <f t="shared" si="2"/>
        <v>975</v>
      </c>
    </row>
    <row r="199" spans="1:3" s="99" customFormat="1" ht="20.100000000000001" customHeight="1" x14ac:dyDescent="0.15">
      <c r="A199" s="118" t="s">
        <v>506</v>
      </c>
      <c r="B199" s="175" t="s">
        <v>507</v>
      </c>
      <c r="C199" s="48">
        <f t="shared" si="2"/>
        <v>975</v>
      </c>
    </row>
    <row r="200" spans="1:3" s="99" customFormat="1" ht="20.100000000000001" customHeight="1" x14ac:dyDescent="0.15">
      <c r="A200" s="118" t="s">
        <v>508</v>
      </c>
      <c r="B200" s="175" t="s">
        <v>509</v>
      </c>
      <c r="C200" s="48">
        <v>975</v>
      </c>
    </row>
    <row r="201" spans="1:3" s="99" customFormat="1" ht="20.100000000000001" customHeight="1" x14ac:dyDescent="0.15">
      <c r="A201" s="116" t="s">
        <v>510</v>
      </c>
      <c r="B201" s="172" t="s">
        <v>143</v>
      </c>
      <c r="C201" s="42">
        <v>1200</v>
      </c>
    </row>
    <row r="202" spans="1:3" s="99" customFormat="1" ht="20.100000000000001" customHeight="1" x14ac:dyDescent="0.15">
      <c r="A202" s="116" t="s">
        <v>511</v>
      </c>
      <c r="B202" s="172" t="s">
        <v>146</v>
      </c>
      <c r="C202" s="42">
        <f>C203</f>
        <v>54</v>
      </c>
    </row>
    <row r="203" spans="1:3" s="99" customFormat="1" ht="20.100000000000001" customHeight="1" x14ac:dyDescent="0.15">
      <c r="A203" s="118" t="s">
        <v>512</v>
      </c>
      <c r="B203" s="175" t="s">
        <v>513</v>
      </c>
      <c r="C203" s="48">
        <v>54</v>
      </c>
    </row>
    <row r="204" spans="1:3" s="99" customFormat="1" ht="26.1" customHeight="1" x14ac:dyDescent="0.15">
      <c r="A204" s="3" t="s">
        <v>114</v>
      </c>
      <c r="B204" s="4"/>
      <c r="C204" s="42">
        <f>C4+C41+C55+C62+C74+C83+C124+C148+C158+C170+C189+C195+C198+C201+C202</f>
        <v>55058</v>
      </c>
    </row>
    <row r="205" spans="1:3" ht="19.5" customHeight="1" x14ac:dyDescent="0.15"/>
    <row r="206" spans="1:3" ht="19.5" customHeight="1" x14ac:dyDescent="0.15"/>
    <row r="207" spans="1:3" ht="19.5" customHeight="1" x14ac:dyDescent="0.15"/>
    <row r="208" spans="1:3" ht="19.5" customHeight="1" x14ac:dyDescent="0.15"/>
    <row r="209" spans="1:3" ht="19.5" customHeight="1" x14ac:dyDescent="0.15">
      <c r="A209" s="106"/>
      <c r="B209" s="106"/>
      <c r="C209" s="138"/>
    </row>
    <row r="210" spans="1:3" ht="19.5" customHeight="1" x14ac:dyDescent="0.15">
      <c r="A210" s="106"/>
      <c r="B210" s="106"/>
      <c r="C210" s="138"/>
    </row>
    <row r="211" spans="1:3" ht="19.5" customHeight="1" x14ac:dyDescent="0.15">
      <c r="A211" s="106"/>
      <c r="B211" s="106"/>
      <c r="C211" s="138"/>
    </row>
    <row r="212" spans="1:3" ht="19.5" customHeight="1" x14ac:dyDescent="0.15">
      <c r="A212" s="106"/>
      <c r="B212" s="106"/>
      <c r="C212" s="138"/>
    </row>
    <row r="213" spans="1:3" ht="19.5" customHeight="1" x14ac:dyDescent="0.15">
      <c r="A213" s="106"/>
      <c r="B213" s="106"/>
      <c r="C213" s="138"/>
    </row>
    <row r="214" spans="1:3" ht="19.5" customHeight="1" x14ac:dyDescent="0.15">
      <c r="A214" s="106"/>
      <c r="B214" s="106"/>
      <c r="C214" s="138"/>
    </row>
    <row r="215" spans="1:3" ht="19.5" customHeight="1" x14ac:dyDescent="0.15">
      <c r="A215" s="106"/>
      <c r="B215" s="106"/>
      <c r="C215" s="138"/>
    </row>
    <row r="216" spans="1:3" ht="19.5" customHeight="1" x14ac:dyDescent="0.15">
      <c r="A216" s="106"/>
      <c r="B216" s="106"/>
      <c r="C216" s="138"/>
    </row>
    <row r="217" spans="1:3" ht="19.5" customHeight="1" x14ac:dyDescent="0.15">
      <c r="A217" s="106"/>
      <c r="B217" s="106"/>
      <c r="C217" s="138"/>
    </row>
    <row r="218" spans="1:3" ht="19.5" customHeight="1" x14ac:dyDescent="0.15">
      <c r="A218" s="106"/>
      <c r="B218" s="106"/>
      <c r="C218" s="138"/>
    </row>
    <row r="219" spans="1:3" ht="19.5" customHeight="1" x14ac:dyDescent="0.15">
      <c r="A219" s="106"/>
      <c r="B219" s="106"/>
      <c r="C219" s="138"/>
    </row>
    <row r="220" spans="1:3" ht="19.5" customHeight="1" x14ac:dyDescent="0.15">
      <c r="A220" s="106"/>
      <c r="B220" s="106"/>
      <c r="C220" s="138"/>
    </row>
    <row r="221" spans="1:3" x14ac:dyDescent="0.15">
      <c r="B221" s="169"/>
    </row>
    <row r="222" spans="1:3" x14ac:dyDescent="0.15">
      <c r="B222" s="169"/>
    </row>
    <row r="223" spans="1:3" x14ac:dyDescent="0.15">
      <c r="B223" s="169"/>
    </row>
    <row r="224" spans="1:3" x14ac:dyDescent="0.15">
      <c r="B224" s="169"/>
    </row>
    <row r="225" spans="2:2" x14ac:dyDescent="0.15">
      <c r="B225" s="169"/>
    </row>
    <row r="226" spans="2:2" x14ac:dyDescent="0.15">
      <c r="B226" s="169"/>
    </row>
  </sheetData>
  <mergeCells count="2">
    <mergeCell ref="A1:C1"/>
    <mergeCell ref="A204:B204"/>
  </mergeCells>
  <phoneticPr fontId="55" type="noConversion"/>
  <printOptions horizontalCentered="1"/>
  <pageMargins left="0.74791666666666701" right="0.74791666666666701" top="1.18055555555556" bottom="1.18055555555556" header="0" footer="0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2"/>
  <sheetViews>
    <sheetView view="pageBreakPreview" zoomScaleNormal="100" zoomScaleSheetLayoutView="100" workbookViewId="0">
      <selection activeCell="F7" sqref="F7"/>
    </sheetView>
  </sheetViews>
  <sheetFormatPr defaultColWidth="9" defaultRowHeight="15.75" x14ac:dyDescent="0.15"/>
  <cols>
    <col min="1" max="1" width="18.5" style="157" customWidth="1"/>
    <col min="2" max="2" width="45.625" style="157" customWidth="1"/>
    <col min="3" max="3" width="20.875" style="158" customWidth="1"/>
    <col min="4" max="16384" width="9" style="157"/>
  </cols>
  <sheetData>
    <row r="1" spans="1:3" ht="35.1" customHeight="1" x14ac:dyDescent="0.15">
      <c r="A1" s="5" t="s">
        <v>514</v>
      </c>
      <c r="B1" s="5"/>
      <c r="C1" s="5"/>
    </row>
    <row r="2" spans="1:3" s="153" customFormat="1" ht="21.95" customHeight="1" x14ac:dyDescent="0.15">
      <c r="C2" s="159" t="s">
        <v>14</v>
      </c>
    </row>
    <row r="3" spans="1:3" s="154" customFormat="1" ht="24.95" customHeight="1" x14ac:dyDescent="0.15">
      <c r="A3" s="160" t="s">
        <v>117</v>
      </c>
      <c r="B3" s="160" t="s">
        <v>154</v>
      </c>
      <c r="C3" s="161" t="s">
        <v>19</v>
      </c>
    </row>
    <row r="4" spans="1:3" s="155" customFormat="1" ht="24.95" customHeight="1" x14ac:dyDescent="0.15">
      <c r="A4" s="162">
        <v>301</v>
      </c>
      <c r="B4" s="162" t="s">
        <v>515</v>
      </c>
      <c r="C4" s="163">
        <f>SUM(C5:C11)</f>
        <v>18664.379999999997</v>
      </c>
    </row>
    <row r="5" spans="1:3" s="156" customFormat="1" ht="19.5" customHeight="1" x14ac:dyDescent="0.15">
      <c r="A5" s="164">
        <v>30101</v>
      </c>
      <c r="B5" s="165" t="s">
        <v>516</v>
      </c>
      <c r="C5" s="166">
        <v>3900.72</v>
      </c>
    </row>
    <row r="6" spans="1:3" s="156" customFormat="1" ht="19.5" customHeight="1" x14ac:dyDescent="0.15">
      <c r="A6" s="164" t="s">
        <v>517</v>
      </c>
      <c r="B6" s="165" t="s">
        <v>518</v>
      </c>
      <c r="C6" s="166">
        <v>2840</v>
      </c>
    </row>
    <row r="7" spans="1:3" s="156" customFormat="1" ht="19.5" customHeight="1" x14ac:dyDescent="0.15">
      <c r="A7" s="164" t="s">
        <v>519</v>
      </c>
      <c r="B7" s="165" t="s">
        <v>520</v>
      </c>
      <c r="C7" s="166">
        <v>64.790000000000006</v>
      </c>
    </row>
    <row r="8" spans="1:3" s="156" customFormat="1" ht="19.5" customHeight="1" x14ac:dyDescent="0.15">
      <c r="A8" s="164" t="s">
        <v>521</v>
      </c>
      <c r="B8" s="165" t="s">
        <v>522</v>
      </c>
      <c r="C8" s="166">
        <v>1429.21</v>
      </c>
    </row>
    <row r="9" spans="1:3" s="156" customFormat="1" ht="19.5" customHeight="1" x14ac:dyDescent="0.15">
      <c r="A9" s="164" t="s">
        <v>523</v>
      </c>
      <c r="B9" s="165" t="s">
        <v>524</v>
      </c>
      <c r="C9" s="166">
        <v>4566</v>
      </c>
    </row>
    <row r="10" spans="1:3" s="156" customFormat="1" ht="19.5" customHeight="1" x14ac:dyDescent="0.15">
      <c r="A10" s="164" t="s">
        <v>525</v>
      </c>
      <c r="B10" s="165" t="s">
        <v>526</v>
      </c>
      <c r="C10" s="166">
        <v>2273.66</v>
      </c>
    </row>
    <row r="11" spans="1:3" s="156" customFormat="1" ht="19.5" customHeight="1" x14ac:dyDescent="0.15">
      <c r="A11" s="164" t="s">
        <v>527</v>
      </c>
      <c r="B11" s="165" t="s">
        <v>528</v>
      </c>
      <c r="C11" s="166">
        <v>3590</v>
      </c>
    </row>
    <row r="12" spans="1:3" s="154" customFormat="1" ht="24.95" customHeight="1" x14ac:dyDescent="0.15">
      <c r="A12" s="162">
        <v>302</v>
      </c>
      <c r="B12" s="162" t="s">
        <v>529</v>
      </c>
      <c r="C12" s="163">
        <f>SUM(C13:C32)</f>
        <v>4168.7299999999996</v>
      </c>
    </row>
    <row r="13" spans="1:3" s="153" customFormat="1" ht="19.5" customHeight="1" x14ac:dyDescent="0.15">
      <c r="A13" s="164">
        <v>30201</v>
      </c>
      <c r="B13" s="165" t="s">
        <v>530</v>
      </c>
      <c r="C13" s="166">
        <v>174</v>
      </c>
    </row>
    <row r="14" spans="1:3" s="153" customFormat="1" ht="19.5" customHeight="1" x14ac:dyDescent="0.15">
      <c r="A14" s="164" t="s">
        <v>531</v>
      </c>
      <c r="B14" s="165" t="s">
        <v>532</v>
      </c>
      <c r="C14" s="166">
        <v>18</v>
      </c>
    </row>
    <row r="15" spans="1:3" s="153" customFormat="1" ht="19.5" customHeight="1" x14ac:dyDescent="0.15">
      <c r="A15" s="164" t="s">
        <v>533</v>
      </c>
      <c r="B15" s="165" t="s">
        <v>534</v>
      </c>
      <c r="C15" s="166">
        <v>1</v>
      </c>
    </row>
    <row r="16" spans="1:3" s="153" customFormat="1" ht="19.5" customHeight="1" x14ac:dyDescent="0.15">
      <c r="A16" s="164" t="s">
        <v>535</v>
      </c>
      <c r="B16" s="165" t="s">
        <v>536</v>
      </c>
      <c r="C16" s="166">
        <v>182</v>
      </c>
    </row>
    <row r="17" spans="1:3" s="153" customFormat="1" ht="19.5" customHeight="1" x14ac:dyDescent="0.15">
      <c r="A17" s="164" t="s">
        <v>537</v>
      </c>
      <c r="B17" s="165" t="s">
        <v>538</v>
      </c>
      <c r="C17" s="166">
        <v>504</v>
      </c>
    </row>
    <row r="18" spans="1:3" s="153" customFormat="1" ht="19.5" customHeight="1" x14ac:dyDescent="0.15">
      <c r="A18" s="164" t="s">
        <v>539</v>
      </c>
      <c r="B18" s="165" t="s">
        <v>540</v>
      </c>
      <c r="C18" s="166">
        <v>63</v>
      </c>
    </row>
    <row r="19" spans="1:3" s="153" customFormat="1" ht="19.5" customHeight="1" x14ac:dyDescent="0.15">
      <c r="A19" s="164" t="s">
        <v>541</v>
      </c>
      <c r="B19" s="165" t="s">
        <v>542</v>
      </c>
      <c r="C19" s="166">
        <v>701.79</v>
      </c>
    </row>
    <row r="20" spans="1:3" s="153" customFormat="1" ht="19.5" customHeight="1" x14ac:dyDescent="0.15">
      <c r="A20" s="164" t="s">
        <v>543</v>
      </c>
      <c r="B20" s="165" t="s">
        <v>544</v>
      </c>
      <c r="C20" s="166">
        <v>97</v>
      </c>
    </row>
    <row r="21" spans="1:3" s="153" customFormat="1" ht="19.5" customHeight="1" x14ac:dyDescent="0.15">
      <c r="A21" s="164" t="s">
        <v>545</v>
      </c>
      <c r="B21" s="165" t="s">
        <v>546</v>
      </c>
      <c r="C21" s="166">
        <v>43.66</v>
      </c>
    </row>
    <row r="22" spans="1:3" s="153" customFormat="1" ht="19.5" customHeight="1" x14ac:dyDescent="0.15">
      <c r="A22" s="164" t="s">
        <v>547</v>
      </c>
      <c r="B22" s="165" t="s">
        <v>548</v>
      </c>
      <c r="C22" s="166">
        <v>33</v>
      </c>
    </row>
    <row r="23" spans="1:3" s="153" customFormat="1" ht="19.5" customHeight="1" x14ac:dyDescent="0.15">
      <c r="A23" s="164" t="s">
        <v>549</v>
      </c>
      <c r="B23" s="165" t="s">
        <v>550</v>
      </c>
      <c r="C23" s="166">
        <v>74</v>
      </c>
    </row>
    <row r="24" spans="1:3" s="153" customFormat="1" ht="19.5" customHeight="1" x14ac:dyDescent="0.15">
      <c r="A24" s="164" t="s">
        <v>551</v>
      </c>
      <c r="B24" s="165" t="s">
        <v>552</v>
      </c>
      <c r="C24" s="166">
        <v>9.18</v>
      </c>
    </row>
    <row r="25" spans="1:3" s="153" customFormat="1" ht="19.5" customHeight="1" x14ac:dyDescent="0.15">
      <c r="A25" s="164" t="s">
        <v>553</v>
      </c>
      <c r="B25" s="165" t="s">
        <v>554</v>
      </c>
      <c r="C25" s="166">
        <v>19</v>
      </c>
    </row>
    <row r="26" spans="1:3" s="153" customFormat="1" ht="19.5" customHeight="1" x14ac:dyDescent="0.15">
      <c r="A26" s="164" t="s">
        <v>555</v>
      </c>
      <c r="B26" s="165" t="s">
        <v>556</v>
      </c>
      <c r="C26" s="166">
        <v>41.73</v>
      </c>
    </row>
    <row r="27" spans="1:3" s="153" customFormat="1" ht="19.5" customHeight="1" x14ac:dyDescent="0.15">
      <c r="A27" s="164" t="s">
        <v>557</v>
      </c>
      <c r="B27" s="165" t="s">
        <v>558</v>
      </c>
      <c r="C27" s="166">
        <v>18</v>
      </c>
    </row>
    <row r="28" spans="1:3" s="153" customFormat="1" ht="19.5" customHeight="1" x14ac:dyDescent="0.15">
      <c r="A28" s="164" t="s">
        <v>559</v>
      </c>
      <c r="B28" s="165" t="s">
        <v>560</v>
      </c>
      <c r="C28" s="166">
        <v>11</v>
      </c>
    </row>
    <row r="29" spans="1:3" s="153" customFormat="1" ht="19.5" customHeight="1" x14ac:dyDescent="0.15">
      <c r="A29" s="164" t="s">
        <v>561</v>
      </c>
      <c r="B29" s="165" t="s">
        <v>562</v>
      </c>
      <c r="C29" s="166">
        <v>3</v>
      </c>
    </row>
    <row r="30" spans="1:3" s="153" customFormat="1" ht="19.5" customHeight="1" x14ac:dyDescent="0.15">
      <c r="A30" s="164" t="s">
        <v>563</v>
      </c>
      <c r="B30" s="165" t="s">
        <v>564</v>
      </c>
      <c r="C30" s="166">
        <v>160.37</v>
      </c>
    </row>
    <row r="31" spans="1:3" s="153" customFormat="1" ht="19.5" customHeight="1" x14ac:dyDescent="0.15">
      <c r="A31" s="164" t="s">
        <v>565</v>
      </c>
      <c r="B31" s="165" t="s">
        <v>566</v>
      </c>
      <c r="C31" s="166">
        <v>294</v>
      </c>
    </row>
    <row r="32" spans="1:3" s="153" customFormat="1" ht="19.5" customHeight="1" x14ac:dyDescent="0.15">
      <c r="A32" s="164" t="s">
        <v>567</v>
      </c>
      <c r="B32" s="165" t="s">
        <v>568</v>
      </c>
      <c r="C32" s="166">
        <v>1721</v>
      </c>
    </row>
    <row r="33" spans="1:4" s="153" customFormat="1" ht="24.95" customHeight="1" x14ac:dyDescent="0.15">
      <c r="A33" s="162" t="s">
        <v>569</v>
      </c>
      <c r="B33" s="162" t="s">
        <v>570</v>
      </c>
      <c r="C33" s="163">
        <f>SUM(C34:C41)</f>
        <v>4009.91</v>
      </c>
    </row>
    <row r="34" spans="1:4" s="153" customFormat="1" ht="20.100000000000001" customHeight="1" x14ac:dyDescent="0.15">
      <c r="A34" s="164" t="s">
        <v>571</v>
      </c>
      <c r="B34" s="165" t="s">
        <v>572</v>
      </c>
      <c r="C34" s="166">
        <v>565</v>
      </c>
    </row>
    <row r="35" spans="1:4" s="153" customFormat="1" ht="20.100000000000001" customHeight="1" x14ac:dyDescent="0.15">
      <c r="A35" s="164" t="s">
        <v>573</v>
      </c>
      <c r="B35" s="165" t="s">
        <v>574</v>
      </c>
      <c r="C35" s="166">
        <v>28</v>
      </c>
    </row>
    <row r="36" spans="1:4" s="153" customFormat="1" ht="20.100000000000001" customHeight="1" x14ac:dyDescent="0.15">
      <c r="A36" s="164" t="s">
        <v>575</v>
      </c>
      <c r="B36" s="165" t="s">
        <v>576</v>
      </c>
      <c r="C36" s="166">
        <v>23</v>
      </c>
    </row>
    <row r="37" spans="1:4" s="153" customFormat="1" ht="20.100000000000001" customHeight="1" x14ac:dyDescent="0.15">
      <c r="A37" s="164" t="s">
        <v>577</v>
      </c>
      <c r="B37" s="165" t="s">
        <v>578</v>
      </c>
      <c r="C37" s="166">
        <v>281</v>
      </c>
    </row>
    <row r="38" spans="1:4" s="153" customFormat="1" ht="20.100000000000001" customHeight="1" x14ac:dyDescent="0.15">
      <c r="A38" s="164" t="s">
        <v>579</v>
      </c>
      <c r="B38" s="165" t="s">
        <v>580</v>
      </c>
      <c r="C38" s="166">
        <v>16</v>
      </c>
    </row>
    <row r="39" spans="1:4" s="153" customFormat="1" ht="20.100000000000001" customHeight="1" x14ac:dyDescent="0.15">
      <c r="A39" s="164" t="s">
        <v>581</v>
      </c>
      <c r="B39" s="165" t="s">
        <v>582</v>
      </c>
      <c r="C39" s="166">
        <v>974.65</v>
      </c>
    </row>
    <row r="40" spans="1:4" s="153" customFormat="1" ht="20.100000000000001" customHeight="1" x14ac:dyDescent="0.15">
      <c r="A40" s="164" t="s">
        <v>583</v>
      </c>
      <c r="B40" s="165" t="s">
        <v>584</v>
      </c>
      <c r="C40" s="166">
        <v>892.26</v>
      </c>
    </row>
    <row r="41" spans="1:4" s="153" customFormat="1" ht="20.100000000000001" customHeight="1" x14ac:dyDescent="0.15">
      <c r="A41" s="164" t="s">
        <v>585</v>
      </c>
      <c r="B41" s="165" t="s">
        <v>586</v>
      </c>
      <c r="C41" s="166">
        <v>1230</v>
      </c>
    </row>
    <row r="42" spans="1:4" s="153" customFormat="1" ht="24.95" customHeight="1" x14ac:dyDescent="0.15">
      <c r="A42" s="162" t="s">
        <v>587</v>
      </c>
      <c r="B42" s="162" t="s">
        <v>588</v>
      </c>
      <c r="C42" s="163">
        <f>SUM(C43:C45)</f>
        <v>34</v>
      </c>
    </row>
    <row r="43" spans="1:4" s="153" customFormat="1" ht="20.100000000000001" customHeight="1" x14ac:dyDescent="0.15">
      <c r="A43" s="164" t="s">
        <v>589</v>
      </c>
      <c r="B43" s="165" t="s">
        <v>590</v>
      </c>
      <c r="C43" s="166">
        <v>15</v>
      </c>
    </row>
    <row r="44" spans="1:4" s="153" customFormat="1" ht="20.100000000000001" customHeight="1" x14ac:dyDescent="0.15">
      <c r="A44" s="164" t="s">
        <v>591</v>
      </c>
      <c r="B44" s="165" t="s">
        <v>592</v>
      </c>
      <c r="C44" s="166">
        <v>4</v>
      </c>
    </row>
    <row r="45" spans="1:4" s="153" customFormat="1" ht="20.100000000000001" customHeight="1" x14ac:dyDescent="0.15">
      <c r="A45" s="164" t="s">
        <v>593</v>
      </c>
      <c r="B45" s="165" t="s">
        <v>588</v>
      </c>
      <c r="C45" s="166">
        <v>15</v>
      </c>
    </row>
    <row r="46" spans="1:4" s="154" customFormat="1" ht="30" customHeight="1" x14ac:dyDescent="0.15">
      <c r="A46" s="21" t="s">
        <v>114</v>
      </c>
      <c r="B46" s="18"/>
      <c r="C46" s="167">
        <f>C4+C12+C33+C42</f>
        <v>26877.019999999997</v>
      </c>
    </row>
    <row r="47" spans="1:4" x14ac:dyDescent="0.15">
      <c r="B47" s="168" t="s">
        <v>115</v>
      </c>
      <c r="D47" s="168" t="s">
        <v>115</v>
      </c>
    </row>
    <row r="48" spans="1:4" x14ac:dyDescent="0.15">
      <c r="B48" s="168" t="s">
        <v>115</v>
      </c>
      <c r="D48" s="168" t="s">
        <v>115</v>
      </c>
    </row>
    <row r="49" spans="2:4" x14ac:dyDescent="0.15">
      <c r="B49" s="168" t="s">
        <v>115</v>
      </c>
      <c r="D49" s="168" t="s">
        <v>115</v>
      </c>
    </row>
    <row r="50" spans="2:4" x14ac:dyDescent="0.15">
      <c r="B50" s="168" t="s">
        <v>115</v>
      </c>
      <c r="D50" s="168" t="s">
        <v>115</v>
      </c>
    </row>
    <row r="51" spans="2:4" x14ac:dyDescent="0.15">
      <c r="B51" s="168" t="s">
        <v>115</v>
      </c>
      <c r="D51" s="168" t="s">
        <v>115</v>
      </c>
    </row>
    <row r="52" spans="2:4" x14ac:dyDescent="0.15">
      <c r="B52" s="168" t="s">
        <v>115</v>
      </c>
      <c r="D52" s="168" t="s">
        <v>115</v>
      </c>
    </row>
  </sheetData>
  <mergeCells count="2">
    <mergeCell ref="A1:C1"/>
    <mergeCell ref="A46:B46"/>
  </mergeCells>
  <phoneticPr fontId="55" type="noConversion"/>
  <printOptions horizontalCentered="1"/>
  <pageMargins left="0.90416666666666701" right="0.74791666666666701" top="1.18055555555556" bottom="1.18055555555556" header="0.51180555555555596" footer="0.5118055555555559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Zeros="0" workbookViewId="0">
      <selection activeCell="C21" sqref="C21"/>
    </sheetView>
  </sheetViews>
  <sheetFormatPr defaultColWidth="8.875" defaultRowHeight="13.5" x14ac:dyDescent="0.15"/>
  <cols>
    <col min="1" max="1" width="28.625" style="143" customWidth="1"/>
    <col min="2" max="2" width="10.75" style="143" customWidth="1"/>
    <col min="3" max="3" width="23.25" style="143" customWidth="1"/>
    <col min="4" max="4" width="10.75" style="143" customWidth="1"/>
    <col min="5" max="5" width="12.375" style="143" customWidth="1"/>
    <col min="6" max="6" width="14.625" style="143" customWidth="1"/>
    <col min="7" max="7" width="10.5" style="143" customWidth="1"/>
    <col min="8" max="8" width="10.125" style="143" customWidth="1"/>
    <col min="9" max="256" width="8.875" style="143"/>
    <col min="257" max="257" width="28.625" style="143" customWidth="1"/>
    <col min="258" max="258" width="10.75" style="143" customWidth="1"/>
    <col min="259" max="259" width="23.25" style="143" customWidth="1"/>
    <col min="260" max="260" width="10.75" style="143" customWidth="1"/>
    <col min="261" max="261" width="12.375" style="143" customWidth="1"/>
    <col min="262" max="262" width="14.625" style="143" customWidth="1"/>
    <col min="263" max="263" width="10.5" style="143" customWidth="1"/>
    <col min="264" max="264" width="10.125" style="143" customWidth="1"/>
    <col min="265" max="512" width="8.875" style="143"/>
    <col min="513" max="513" width="28.625" style="143" customWidth="1"/>
    <col min="514" max="514" width="10.75" style="143" customWidth="1"/>
    <col min="515" max="515" width="23.25" style="143" customWidth="1"/>
    <col min="516" max="516" width="10.75" style="143" customWidth="1"/>
    <col min="517" max="517" width="12.375" style="143" customWidth="1"/>
    <col min="518" max="518" width="14.625" style="143" customWidth="1"/>
    <col min="519" max="519" width="10.5" style="143" customWidth="1"/>
    <col min="520" max="520" width="10.125" style="143" customWidth="1"/>
    <col min="521" max="768" width="8.875" style="143"/>
    <col min="769" max="769" width="28.625" style="143" customWidth="1"/>
    <col min="770" max="770" width="10.75" style="143" customWidth="1"/>
    <col min="771" max="771" width="23.25" style="143" customWidth="1"/>
    <col min="772" max="772" width="10.75" style="143" customWidth="1"/>
    <col min="773" max="773" width="12.375" style="143" customWidth="1"/>
    <col min="774" max="774" width="14.625" style="143" customWidth="1"/>
    <col min="775" max="775" width="10.5" style="143" customWidth="1"/>
    <col min="776" max="776" width="10.125" style="143" customWidth="1"/>
    <col min="777" max="1024" width="8.875" style="143"/>
    <col min="1025" max="1025" width="28.625" style="143" customWidth="1"/>
    <col min="1026" max="1026" width="10.75" style="143" customWidth="1"/>
    <col min="1027" max="1027" width="23.25" style="143" customWidth="1"/>
    <col min="1028" max="1028" width="10.75" style="143" customWidth="1"/>
    <col min="1029" max="1029" width="12.375" style="143" customWidth="1"/>
    <col min="1030" max="1030" width="14.625" style="143" customWidth="1"/>
    <col min="1031" max="1031" width="10.5" style="143" customWidth="1"/>
    <col min="1032" max="1032" width="10.125" style="143" customWidth="1"/>
    <col min="1033" max="1280" width="8.875" style="143"/>
    <col min="1281" max="1281" width="28.625" style="143" customWidth="1"/>
    <col min="1282" max="1282" width="10.75" style="143" customWidth="1"/>
    <col min="1283" max="1283" width="23.25" style="143" customWidth="1"/>
    <col min="1284" max="1284" width="10.75" style="143" customWidth="1"/>
    <col min="1285" max="1285" width="12.375" style="143" customWidth="1"/>
    <col min="1286" max="1286" width="14.625" style="143" customWidth="1"/>
    <col min="1287" max="1287" width="10.5" style="143" customWidth="1"/>
    <col min="1288" max="1288" width="10.125" style="143" customWidth="1"/>
    <col min="1289" max="1536" width="8.875" style="143"/>
    <col min="1537" max="1537" width="28.625" style="143" customWidth="1"/>
    <col min="1538" max="1538" width="10.75" style="143" customWidth="1"/>
    <col min="1539" max="1539" width="23.25" style="143" customWidth="1"/>
    <col min="1540" max="1540" width="10.75" style="143" customWidth="1"/>
    <col min="1541" max="1541" width="12.375" style="143" customWidth="1"/>
    <col min="1542" max="1542" width="14.625" style="143" customWidth="1"/>
    <col min="1543" max="1543" width="10.5" style="143" customWidth="1"/>
    <col min="1544" max="1544" width="10.125" style="143" customWidth="1"/>
    <col min="1545" max="1792" width="8.875" style="143"/>
    <col min="1793" max="1793" width="28.625" style="143" customWidth="1"/>
    <col min="1794" max="1794" width="10.75" style="143" customWidth="1"/>
    <col min="1795" max="1795" width="23.25" style="143" customWidth="1"/>
    <col min="1796" max="1796" width="10.75" style="143" customWidth="1"/>
    <col min="1797" max="1797" width="12.375" style="143" customWidth="1"/>
    <col min="1798" max="1798" width="14.625" style="143" customWidth="1"/>
    <col min="1799" max="1799" width="10.5" style="143" customWidth="1"/>
    <col min="1800" max="1800" width="10.125" style="143" customWidth="1"/>
    <col min="1801" max="2048" width="8.875" style="143"/>
    <col min="2049" max="2049" width="28.625" style="143" customWidth="1"/>
    <col min="2050" max="2050" width="10.75" style="143" customWidth="1"/>
    <col min="2051" max="2051" width="23.25" style="143" customWidth="1"/>
    <col min="2052" max="2052" width="10.75" style="143" customWidth="1"/>
    <col min="2053" max="2053" width="12.375" style="143" customWidth="1"/>
    <col min="2054" max="2054" width="14.625" style="143" customWidth="1"/>
    <col min="2055" max="2055" width="10.5" style="143" customWidth="1"/>
    <col min="2056" max="2056" width="10.125" style="143" customWidth="1"/>
    <col min="2057" max="2304" width="8.875" style="143"/>
    <col min="2305" max="2305" width="28.625" style="143" customWidth="1"/>
    <col min="2306" max="2306" width="10.75" style="143" customWidth="1"/>
    <col min="2307" max="2307" width="23.25" style="143" customWidth="1"/>
    <col min="2308" max="2308" width="10.75" style="143" customWidth="1"/>
    <col min="2309" max="2309" width="12.375" style="143" customWidth="1"/>
    <col min="2310" max="2310" width="14.625" style="143" customWidth="1"/>
    <col min="2311" max="2311" width="10.5" style="143" customWidth="1"/>
    <col min="2312" max="2312" width="10.125" style="143" customWidth="1"/>
    <col min="2313" max="2560" width="8.875" style="143"/>
    <col min="2561" max="2561" width="28.625" style="143" customWidth="1"/>
    <col min="2562" max="2562" width="10.75" style="143" customWidth="1"/>
    <col min="2563" max="2563" width="23.25" style="143" customWidth="1"/>
    <col min="2564" max="2564" width="10.75" style="143" customWidth="1"/>
    <col min="2565" max="2565" width="12.375" style="143" customWidth="1"/>
    <col min="2566" max="2566" width="14.625" style="143" customWidth="1"/>
    <col min="2567" max="2567" width="10.5" style="143" customWidth="1"/>
    <col min="2568" max="2568" width="10.125" style="143" customWidth="1"/>
    <col min="2569" max="2816" width="8.875" style="143"/>
    <col min="2817" max="2817" width="28.625" style="143" customWidth="1"/>
    <col min="2818" max="2818" width="10.75" style="143" customWidth="1"/>
    <col min="2819" max="2819" width="23.25" style="143" customWidth="1"/>
    <col min="2820" max="2820" width="10.75" style="143" customWidth="1"/>
    <col min="2821" max="2821" width="12.375" style="143" customWidth="1"/>
    <col min="2822" max="2822" width="14.625" style="143" customWidth="1"/>
    <col min="2823" max="2823" width="10.5" style="143" customWidth="1"/>
    <col min="2824" max="2824" width="10.125" style="143" customWidth="1"/>
    <col min="2825" max="3072" width="8.875" style="143"/>
    <col min="3073" max="3073" width="28.625" style="143" customWidth="1"/>
    <col min="3074" max="3074" width="10.75" style="143" customWidth="1"/>
    <col min="3075" max="3075" width="23.25" style="143" customWidth="1"/>
    <col min="3076" max="3076" width="10.75" style="143" customWidth="1"/>
    <col min="3077" max="3077" width="12.375" style="143" customWidth="1"/>
    <col min="3078" max="3078" width="14.625" style="143" customWidth="1"/>
    <col min="3079" max="3079" width="10.5" style="143" customWidth="1"/>
    <col min="3080" max="3080" width="10.125" style="143" customWidth="1"/>
    <col min="3081" max="3328" width="8.875" style="143"/>
    <col min="3329" max="3329" width="28.625" style="143" customWidth="1"/>
    <col min="3330" max="3330" width="10.75" style="143" customWidth="1"/>
    <col min="3331" max="3331" width="23.25" style="143" customWidth="1"/>
    <col min="3332" max="3332" width="10.75" style="143" customWidth="1"/>
    <col min="3333" max="3333" width="12.375" style="143" customWidth="1"/>
    <col min="3334" max="3334" width="14.625" style="143" customWidth="1"/>
    <col min="3335" max="3335" width="10.5" style="143" customWidth="1"/>
    <col min="3336" max="3336" width="10.125" style="143" customWidth="1"/>
    <col min="3337" max="3584" width="8.875" style="143"/>
    <col min="3585" max="3585" width="28.625" style="143" customWidth="1"/>
    <col min="3586" max="3586" width="10.75" style="143" customWidth="1"/>
    <col min="3587" max="3587" width="23.25" style="143" customWidth="1"/>
    <col min="3588" max="3588" width="10.75" style="143" customWidth="1"/>
    <col min="3589" max="3589" width="12.375" style="143" customWidth="1"/>
    <col min="3590" max="3590" width="14.625" style="143" customWidth="1"/>
    <col min="3591" max="3591" width="10.5" style="143" customWidth="1"/>
    <col min="3592" max="3592" width="10.125" style="143" customWidth="1"/>
    <col min="3593" max="3840" width="8.875" style="143"/>
    <col min="3841" max="3841" width="28.625" style="143" customWidth="1"/>
    <col min="3842" max="3842" width="10.75" style="143" customWidth="1"/>
    <col min="3843" max="3843" width="23.25" style="143" customWidth="1"/>
    <col min="3844" max="3844" width="10.75" style="143" customWidth="1"/>
    <col min="3845" max="3845" width="12.375" style="143" customWidth="1"/>
    <col min="3846" max="3846" width="14.625" style="143" customWidth="1"/>
    <col min="3847" max="3847" width="10.5" style="143" customWidth="1"/>
    <col min="3848" max="3848" width="10.125" style="143" customWidth="1"/>
    <col min="3849" max="4096" width="8.875" style="143"/>
    <col min="4097" max="4097" width="28.625" style="143" customWidth="1"/>
    <col min="4098" max="4098" width="10.75" style="143" customWidth="1"/>
    <col min="4099" max="4099" width="23.25" style="143" customWidth="1"/>
    <col min="4100" max="4100" width="10.75" style="143" customWidth="1"/>
    <col min="4101" max="4101" width="12.375" style="143" customWidth="1"/>
    <col min="4102" max="4102" width="14.625" style="143" customWidth="1"/>
    <col min="4103" max="4103" width="10.5" style="143" customWidth="1"/>
    <col min="4104" max="4104" width="10.125" style="143" customWidth="1"/>
    <col min="4105" max="4352" width="8.875" style="143"/>
    <col min="4353" max="4353" width="28.625" style="143" customWidth="1"/>
    <col min="4354" max="4354" width="10.75" style="143" customWidth="1"/>
    <col min="4355" max="4355" width="23.25" style="143" customWidth="1"/>
    <col min="4356" max="4356" width="10.75" style="143" customWidth="1"/>
    <col min="4357" max="4357" width="12.375" style="143" customWidth="1"/>
    <col min="4358" max="4358" width="14.625" style="143" customWidth="1"/>
    <col min="4359" max="4359" width="10.5" style="143" customWidth="1"/>
    <col min="4360" max="4360" width="10.125" style="143" customWidth="1"/>
    <col min="4361" max="4608" width="8.875" style="143"/>
    <col min="4609" max="4609" width="28.625" style="143" customWidth="1"/>
    <col min="4610" max="4610" width="10.75" style="143" customWidth="1"/>
    <col min="4611" max="4611" width="23.25" style="143" customWidth="1"/>
    <col min="4612" max="4612" width="10.75" style="143" customWidth="1"/>
    <col min="4613" max="4613" width="12.375" style="143" customWidth="1"/>
    <col min="4614" max="4614" width="14.625" style="143" customWidth="1"/>
    <col min="4615" max="4615" width="10.5" style="143" customWidth="1"/>
    <col min="4616" max="4616" width="10.125" style="143" customWidth="1"/>
    <col min="4617" max="4864" width="8.875" style="143"/>
    <col min="4865" max="4865" width="28.625" style="143" customWidth="1"/>
    <col min="4866" max="4866" width="10.75" style="143" customWidth="1"/>
    <col min="4867" max="4867" width="23.25" style="143" customWidth="1"/>
    <col min="4868" max="4868" width="10.75" style="143" customWidth="1"/>
    <col min="4869" max="4869" width="12.375" style="143" customWidth="1"/>
    <col min="4870" max="4870" width="14.625" style="143" customWidth="1"/>
    <col min="4871" max="4871" width="10.5" style="143" customWidth="1"/>
    <col min="4872" max="4872" width="10.125" style="143" customWidth="1"/>
    <col min="4873" max="5120" width="8.875" style="143"/>
    <col min="5121" max="5121" width="28.625" style="143" customWidth="1"/>
    <col min="5122" max="5122" width="10.75" style="143" customWidth="1"/>
    <col min="5123" max="5123" width="23.25" style="143" customWidth="1"/>
    <col min="5124" max="5124" width="10.75" style="143" customWidth="1"/>
    <col min="5125" max="5125" width="12.375" style="143" customWidth="1"/>
    <col min="5126" max="5126" width="14.625" style="143" customWidth="1"/>
    <col min="5127" max="5127" width="10.5" style="143" customWidth="1"/>
    <col min="5128" max="5128" width="10.125" style="143" customWidth="1"/>
    <col min="5129" max="5376" width="8.875" style="143"/>
    <col min="5377" max="5377" width="28.625" style="143" customWidth="1"/>
    <col min="5378" max="5378" width="10.75" style="143" customWidth="1"/>
    <col min="5379" max="5379" width="23.25" style="143" customWidth="1"/>
    <col min="5380" max="5380" width="10.75" style="143" customWidth="1"/>
    <col min="5381" max="5381" width="12.375" style="143" customWidth="1"/>
    <col min="5382" max="5382" width="14.625" style="143" customWidth="1"/>
    <col min="5383" max="5383" width="10.5" style="143" customWidth="1"/>
    <col min="5384" max="5384" width="10.125" style="143" customWidth="1"/>
    <col min="5385" max="5632" width="8.875" style="143"/>
    <col min="5633" max="5633" width="28.625" style="143" customWidth="1"/>
    <col min="5634" max="5634" width="10.75" style="143" customWidth="1"/>
    <col min="5635" max="5635" width="23.25" style="143" customWidth="1"/>
    <col min="5636" max="5636" width="10.75" style="143" customWidth="1"/>
    <col min="5637" max="5637" width="12.375" style="143" customWidth="1"/>
    <col min="5638" max="5638" width="14.625" style="143" customWidth="1"/>
    <col min="5639" max="5639" width="10.5" style="143" customWidth="1"/>
    <col min="5640" max="5640" width="10.125" style="143" customWidth="1"/>
    <col min="5641" max="5888" width="8.875" style="143"/>
    <col min="5889" max="5889" width="28.625" style="143" customWidth="1"/>
    <col min="5890" max="5890" width="10.75" style="143" customWidth="1"/>
    <col min="5891" max="5891" width="23.25" style="143" customWidth="1"/>
    <col min="5892" max="5892" width="10.75" style="143" customWidth="1"/>
    <col min="5893" max="5893" width="12.375" style="143" customWidth="1"/>
    <col min="5894" max="5894" width="14.625" style="143" customWidth="1"/>
    <col min="5895" max="5895" width="10.5" style="143" customWidth="1"/>
    <col min="5896" max="5896" width="10.125" style="143" customWidth="1"/>
    <col min="5897" max="6144" width="8.875" style="143"/>
    <col min="6145" max="6145" width="28.625" style="143" customWidth="1"/>
    <col min="6146" max="6146" width="10.75" style="143" customWidth="1"/>
    <col min="6147" max="6147" width="23.25" style="143" customWidth="1"/>
    <col min="6148" max="6148" width="10.75" style="143" customWidth="1"/>
    <col min="6149" max="6149" width="12.375" style="143" customWidth="1"/>
    <col min="6150" max="6150" width="14.625" style="143" customWidth="1"/>
    <col min="6151" max="6151" width="10.5" style="143" customWidth="1"/>
    <col min="6152" max="6152" width="10.125" style="143" customWidth="1"/>
    <col min="6153" max="6400" width="8.875" style="143"/>
    <col min="6401" max="6401" width="28.625" style="143" customWidth="1"/>
    <col min="6402" max="6402" width="10.75" style="143" customWidth="1"/>
    <col min="6403" max="6403" width="23.25" style="143" customWidth="1"/>
    <col min="6404" max="6404" width="10.75" style="143" customWidth="1"/>
    <col min="6405" max="6405" width="12.375" style="143" customWidth="1"/>
    <col min="6406" max="6406" width="14.625" style="143" customWidth="1"/>
    <col min="6407" max="6407" width="10.5" style="143" customWidth="1"/>
    <col min="6408" max="6408" width="10.125" style="143" customWidth="1"/>
    <col min="6409" max="6656" width="8.875" style="143"/>
    <col min="6657" max="6657" width="28.625" style="143" customWidth="1"/>
    <col min="6658" max="6658" width="10.75" style="143" customWidth="1"/>
    <col min="6659" max="6659" width="23.25" style="143" customWidth="1"/>
    <col min="6660" max="6660" width="10.75" style="143" customWidth="1"/>
    <col min="6661" max="6661" width="12.375" style="143" customWidth="1"/>
    <col min="6662" max="6662" width="14.625" style="143" customWidth="1"/>
    <col min="6663" max="6663" width="10.5" style="143" customWidth="1"/>
    <col min="6664" max="6664" width="10.125" style="143" customWidth="1"/>
    <col min="6665" max="6912" width="8.875" style="143"/>
    <col min="6913" max="6913" width="28.625" style="143" customWidth="1"/>
    <col min="6914" max="6914" width="10.75" style="143" customWidth="1"/>
    <col min="6915" max="6915" width="23.25" style="143" customWidth="1"/>
    <col min="6916" max="6916" width="10.75" style="143" customWidth="1"/>
    <col min="6917" max="6917" width="12.375" style="143" customWidth="1"/>
    <col min="6918" max="6918" width="14.625" style="143" customWidth="1"/>
    <col min="6919" max="6919" width="10.5" style="143" customWidth="1"/>
    <col min="6920" max="6920" width="10.125" style="143" customWidth="1"/>
    <col min="6921" max="7168" width="8.875" style="143"/>
    <col min="7169" max="7169" width="28.625" style="143" customWidth="1"/>
    <col min="7170" max="7170" width="10.75" style="143" customWidth="1"/>
    <col min="7171" max="7171" width="23.25" style="143" customWidth="1"/>
    <col min="7172" max="7172" width="10.75" style="143" customWidth="1"/>
    <col min="7173" max="7173" width="12.375" style="143" customWidth="1"/>
    <col min="7174" max="7174" width="14.625" style="143" customWidth="1"/>
    <col min="7175" max="7175" width="10.5" style="143" customWidth="1"/>
    <col min="7176" max="7176" width="10.125" style="143" customWidth="1"/>
    <col min="7177" max="7424" width="8.875" style="143"/>
    <col min="7425" max="7425" width="28.625" style="143" customWidth="1"/>
    <col min="7426" max="7426" width="10.75" style="143" customWidth="1"/>
    <col min="7427" max="7427" width="23.25" style="143" customWidth="1"/>
    <col min="7428" max="7428" width="10.75" style="143" customWidth="1"/>
    <col min="7429" max="7429" width="12.375" style="143" customWidth="1"/>
    <col min="7430" max="7430" width="14.625" style="143" customWidth="1"/>
    <col min="7431" max="7431" width="10.5" style="143" customWidth="1"/>
    <col min="7432" max="7432" width="10.125" style="143" customWidth="1"/>
    <col min="7433" max="7680" width="8.875" style="143"/>
    <col min="7681" max="7681" width="28.625" style="143" customWidth="1"/>
    <col min="7682" max="7682" width="10.75" style="143" customWidth="1"/>
    <col min="7683" max="7683" width="23.25" style="143" customWidth="1"/>
    <col min="7684" max="7684" width="10.75" style="143" customWidth="1"/>
    <col min="7685" max="7685" width="12.375" style="143" customWidth="1"/>
    <col min="7686" max="7686" width="14.625" style="143" customWidth="1"/>
    <col min="7687" max="7687" width="10.5" style="143" customWidth="1"/>
    <col min="7688" max="7688" width="10.125" style="143" customWidth="1"/>
    <col min="7689" max="7936" width="8.875" style="143"/>
    <col min="7937" max="7937" width="28.625" style="143" customWidth="1"/>
    <col min="7938" max="7938" width="10.75" style="143" customWidth="1"/>
    <col min="7939" max="7939" width="23.25" style="143" customWidth="1"/>
    <col min="7940" max="7940" width="10.75" style="143" customWidth="1"/>
    <col min="7941" max="7941" width="12.375" style="143" customWidth="1"/>
    <col min="7942" max="7942" width="14.625" style="143" customWidth="1"/>
    <col min="7943" max="7943" width="10.5" style="143" customWidth="1"/>
    <col min="7944" max="7944" width="10.125" style="143" customWidth="1"/>
    <col min="7945" max="8192" width="8.875" style="143"/>
    <col min="8193" max="8193" width="28.625" style="143" customWidth="1"/>
    <col min="8194" max="8194" width="10.75" style="143" customWidth="1"/>
    <col min="8195" max="8195" width="23.25" style="143" customWidth="1"/>
    <col min="8196" max="8196" width="10.75" style="143" customWidth="1"/>
    <col min="8197" max="8197" width="12.375" style="143" customWidth="1"/>
    <col min="8198" max="8198" width="14.625" style="143" customWidth="1"/>
    <col min="8199" max="8199" width="10.5" style="143" customWidth="1"/>
    <col min="8200" max="8200" width="10.125" style="143" customWidth="1"/>
    <col min="8201" max="8448" width="8.875" style="143"/>
    <col min="8449" max="8449" width="28.625" style="143" customWidth="1"/>
    <col min="8450" max="8450" width="10.75" style="143" customWidth="1"/>
    <col min="8451" max="8451" width="23.25" style="143" customWidth="1"/>
    <col min="8452" max="8452" width="10.75" style="143" customWidth="1"/>
    <col min="8453" max="8453" width="12.375" style="143" customWidth="1"/>
    <col min="8454" max="8454" width="14.625" style="143" customWidth="1"/>
    <col min="8455" max="8455" width="10.5" style="143" customWidth="1"/>
    <col min="8456" max="8456" width="10.125" style="143" customWidth="1"/>
    <col min="8457" max="8704" width="8.875" style="143"/>
    <col min="8705" max="8705" width="28.625" style="143" customWidth="1"/>
    <col min="8706" max="8706" width="10.75" style="143" customWidth="1"/>
    <col min="8707" max="8707" width="23.25" style="143" customWidth="1"/>
    <col min="8708" max="8708" width="10.75" style="143" customWidth="1"/>
    <col min="8709" max="8709" width="12.375" style="143" customWidth="1"/>
    <col min="8710" max="8710" width="14.625" style="143" customWidth="1"/>
    <col min="8711" max="8711" width="10.5" style="143" customWidth="1"/>
    <col min="8712" max="8712" width="10.125" style="143" customWidth="1"/>
    <col min="8713" max="8960" width="8.875" style="143"/>
    <col min="8961" max="8961" width="28.625" style="143" customWidth="1"/>
    <col min="8962" max="8962" width="10.75" style="143" customWidth="1"/>
    <col min="8963" max="8963" width="23.25" style="143" customWidth="1"/>
    <col min="8964" max="8964" width="10.75" style="143" customWidth="1"/>
    <col min="8965" max="8965" width="12.375" style="143" customWidth="1"/>
    <col min="8966" max="8966" width="14.625" style="143" customWidth="1"/>
    <col min="8967" max="8967" width="10.5" style="143" customWidth="1"/>
    <col min="8968" max="8968" width="10.125" style="143" customWidth="1"/>
    <col min="8969" max="9216" width="8.875" style="143"/>
    <col min="9217" max="9217" width="28.625" style="143" customWidth="1"/>
    <col min="9218" max="9218" width="10.75" style="143" customWidth="1"/>
    <col min="9219" max="9219" width="23.25" style="143" customWidth="1"/>
    <col min="9220" max="9220" width="10.75" style="143" customWidth="1"/>
    <col min="9221" max="9221" width="12.375" style="143" customWidth="1"/>
    <col min="9222" max="9222" width="14.625" style="143" customWidth="1"/>
    <col min="9223" max="9223" width="10.5" style="143" customWidth="1"/>
    <col min="9224" max="9224" width="10.125" style="143" customWidth="1"/>
    <col min="9225" max="9472" width="8.875" style="143"/>
    <col min="9473" max="9473" width="28.625" style="143" customWidth="1"/>
    <col min="9474" max="9474" width="10.75" style="143" customWidth="1"/>
    <col min="9475" max="9475" width="23.25" style="143" customWidth="1"/>
    <col min="9476" max="9476" width="10.75" style="143" customWidth="1"/>
    <col min="9477" max="9477" width="12.375" style="143" customWidth="1"/>
    <col min="9478" max="9478" width="14.625" style="143" customWidth="1"/>
    <col min="9479" max="9479" width="10.5" style="143" customWidth="1"/>
    <col min="9480" max="9480" width="10.125" style="143" customWidth="1"/>
    <col min="9481" max="9728" width="8.875" style="143"/>
    <col min="9729" max="9729" width="28.625" style="143" customWidth="1"/>
    <col min="9730" max="9730" width="10.75" style="143" customWidth="1"/>
    <col min="9731" max="9731" width="23.25" style="143" customWidth="1"/>
    <col min="9732" max="9732" width="10.75" style="143" customWidth="1"/>
    <col min="9733" max="9733" width="12.375" style="143" customWidth="1"/>
    <col min="9734" max="9734" width="14.625" style="143" customWidth="1"/>
    <col min="9735" max="9735" width="10.5" style="143" customWidth="1"/>
    <col min="9736" max="9736" width="10.125" style="143" customWidth="1"/>
    <col min="9737" max="9984" width="8.875" style="143"/>
    <col min="9985" max="9985" width="28.625" style="143" customWidth="1"/>
    <col min="9986" max="9986" width="10.75" style="143" customWidth="1"/>
    <col min="9987" max="9987" width="23.25" style="143" customWidth="1"/>
    <col min="9988" max="9988" width="10.75" style="143" customWidth="1"/>
    <col min="9989" max="9989" width="12.375" style="143" customWidth="1"/>
    <col min="9990" max="9990" width="14.625" style="143" customWidth="1"/>
    <col min="9991" max="9991" width="10.5" style="143" customWidth="1"/>
    <col min="9992" max="9992" width="10.125" style="143" customWidth="1"/>
    <col min="9993" max="10240" width="8.875" style="143"/>
    <col min="10241" max="10241" width="28.625" style="143" customWidth="1"/>
    <col min="10242" max="10242" width="10.75" style="143" customWidth="1"/>
    <col min="10243" max="10243" width="23.25" style="143" customWidth="1"/>
    <col min="10244" max="10244" width="10.75" style="143" customWidth="1"/>
    <col min="10245" max="10245" width="12.375" style="143" customWidth="1"/>
    <col min="10246" max="10246" width="14.625" style="143" customWidth="1"/>
    <col min="10247" max="10247" width="10.5" style="143" customWidth="1"/>
    <col min="10248" max="10248" width="10.125" style="143" customWidth="1"/>
    <col min="10249" max="10496" width="8.875" style="143"/>
    <col min="10497" max="10497" width="28.625" style="143" customWidth="1"/>
    <col min="10498" max="10498" width="10.75" style="143" customWidth="1"/>
    <col min="10499" max="10499" width="23.25" style="143" customWidth="1"/>
    <col min="10500" max="10500" width="10.75" style="143" customWidth="1"/>
    <col min="10501" max="10501" width="12.375" style="143" customWidth="1"/>
    <col min="10502" max="10502" width="14.625" style="143" customWidth="1"/>
    <col min="10503" max="10503" width="10.5" style="143" customWidth="1"/>
    <col min="10504" max="10504" width="10.125" style="143" customWidth="1"/>
    <col min="10505" max="10752" width="8.875" style="143"/>
    <col min="10753" max="10753" width="28.625" style="143" customWidth="1"/>
    <col min="10754" max="10754" width="10.75" style="143" customWidth="1"/>
    <col min="10755" max="10755" width="23.25" style="143" customWidth="1"/>
    <col min="10756" max="10756" width="10.75" style="143" customWidth="1"/>
    <col min="10757" max="10757" width="12.375" style="143" customWidth="1"/>
    <col min="10758" max="10758" width="14.625" style="143" customWidth="1"/>
    <col min="10759" max="10759" width="10.5" style="143" customWidth="1"/>
    <col min="10760" max="10760" width="10.125" style="143" customWidth="1"/>
    <col min="10761" max="11008" width="8.875" style="143"/>
    <col min="11009" max="11009" width="28.625" style="143" customWidth="1"/>
    <col min="11010" max="11010" width="10.75" style="143" customWidth="1"/>
    <col min="11011" max="11011" width="23.25" style="143" customWidth="1"/>
    <col min="11012" max="11012" width="10.75" style="143" customWidth="1"/>
    <col min="11013" max="11013" width="12.375" style="143" customWidth="1"/>
    <col min="11014" max="11014" width="14.625" style="143" customWidth="1"/>
    <col min="11015" max="11015" width="10.5" style="143" customWidth="1"/>
    <col min="11016" max="11016" width="10.125" style="143" customWidth="1"/>
    <col min="11017" max="11264" width="8.875" style="143"/>
    <col min="11265" max="11265" width="28.625" style="143" customWidth="1"/>
    <col min="11266" max="11266" width="10.75" style="143" customWidth="1"/>
    <col min="11267" max="11267" width="23.25" style="143" customWidth="1"/>
    <col min="11268" max="11268" width="10.75" style="143" customWidth="1"/>
    <col min="11269" max="11269" width="12.375" style="143" customWidth="1"/>
    <col min="11270" max="11270" width="14.625" style="143" customWidth="1"/>
    <col min="11271" max="11271" width="10.5" style="143" customWidth="1"/>
    <col min="11272" max="11272" width="10.125" style="143" customWidth="1"/>
    <col min="11273" max="11520" width="8.875" style="143"/>
    <col min="11521" max="11521" width="28.625" style="143" customWidth="1"/>
    <col min="11522" max="11522" width="10.75" style="143" customWidth="1"/>
    <col min="11523" max="11523" width="23.25" style="143" customWidth="1"/>
    <col min="11524" max="11524" width="10.75" style="143" customWidth="1"/>
    <col min="11525" max="11525" width="12.375" style="143" customWidth="1"/>
    <col min="11526" max="11526" width="14.625" style="143" customWidth="1"/>
    <col min="11527" max="11527" width="10.5" style="143" customWidth="1"/>
    <col min="11528" max="11528" width="10.125" style="143" customWidth="1"/>
    <col min="11529" max="11776" width="8.875" style="143"/>
    <col min="11777" max="11777" width="28.625" style="143" customWidth="1"/>
    <col min="11778" max="11778" width="10.75" style="143" customWidth="1"/>
    <col min="11779" max="11779" width="23.25" style="143" customWidth="1"/>
    <col min="11780" max="11780" width="10.75" style="143" customWidth="1"/>
    <col min="11781" max="11781" width="12.375" style="143" customWidth="1"/>
    <col min="11782" max="11782" width="14.625" style="143" customWidth="1"/>
    <col min="11783" max="11783" width="10.5" style="143" customWidth="1"/>
    <col min="11784" max="11784" width="10.125" style="143" customWidth="1"/>
    <col min="11785" max="12032" width="8.875" style="143"/>
    <col min="12033" max="12033" width="28.625" style="143" customWidth="1"/>
    <col min="12034" max="12034" width="10.75" style="143" customWidth="1"/>
    <col min="12035" max="12035" width="23.25" style="143" customWidth="1"/>
    <col min="12036" max="12036" width="10.75" style="143" customWidth="1"/>
    <col min="12037" max="12037" width="12.375" style="143" customWidth="1"/>
    <col min="12038" max="12038" width="14.625" style="143" customWidth="1"/>
    <col min="12039" max="12039" width="10.5" style="143" customWidth="1"/>
    <col min="12040" max="12040" width="10.125" style="143" customWidth="1"/>
    <col min="12041" max="12288" width="8.875" style="143"/>
    <col min="12289" max="12289" width="28.625" style="143" customWidth="1"/>
    <col min="12290" max="12290" width="10.75" style="143" customWidth="1"/>
    <col min="12291" max="12291" width="23.25" style="143" customWidth="1"/>
    <col min="12292" max="12292" width="10.75" style="143" customWidth="1"/>
    <col min="12293" max="12293" width="12.375" style="143" customWidth="1"/>
    <col min="12294" max="12294" width="14.625" style="143" customWidth="1"/>
    <col min="12295" max="12295" width="10.5" style="143" customWidth="1"/>
    <col min="12296" max="12296" width="10.125" style="143" customWidth="1"/>
    <col min="12297" max="12544" width="8.875" style="143"/>
    <col min="12545" max="12545" width="28.625" style="143" customWidth="1"/>
    <col min="12546" max="12546" width="10.75" style="143" customWidth="1"/>
    <col min="12547" max="12547" width="23.25" style="143" customWidth="1"/>
    <col min="12548" max="12548" width="10.75" style="143" customWidth="1"/>
    <col min="12549" max="12549" width="12.375" style="143" customWidth="1"/>
    <col min="12550" max="12550" width="14.625" style="143" customWidth="1"/>
    <col min="12551" max="12551" width="10.5" style="143" customWidth="1"/>
    <col min="12552" max="12552" width="10.125" style="143" customWidth="1"/>
    <col min="12553" max="12800" width="8.875" style="143"/>
    <col min="12801" max="12801" width="28.625" style="143" customWidth="1"/>
    <col min="12802" max="12802" width="10.75" style="143" customWidth="1"/>
    <col min="12803" max="12803" width="23.25" style="143" customWidth="1"/>
    <col min="12804" max="12804" width="10.75" style="143" customWidth="1"/>
    <col min="12805" max="12805" width="12.375" style="143" customWidth="1"/>
    <col min="12806" max="12806" width="14.625" style="143" customWidth="1"/>
    <col min="12807" max="12807" width="10.5" style="143" customWidth="1"/>
    <col min="12808" max="12808" width="10.125" style="143" customWidth="1"/>
    <col min="12809" max="13056" width="8.875" style="143"/>
    <col min="13057" max="13057" width="28.625" style="143" customWidth="1"/>
    <col min="13058" max="13058" width="10.75" style="143" customWidth="1"/>
    <col min="13059" max="13059" width="23.25" style="143" customWidth="1"/>
    <col min="13060" max="13060" width="10.75" style="143" customWidth="1"/>
    <col min="13061" max="13061" width="12.375" style="143" customWidth="1"/>
    <col min="13062" max="13062" width="14.625" style="143" customWidth="1"/>
    <col min="13063" max="13063" width="10.5" style="143" customWidth="1"/>
    <col min="13064" max="13064" width="10.125" style="143" customWidth="1"/>
    <col min="13065" max="13312" width="8.875" style="143"/>
    <col min="13313" max="13313" width="28.625" style="143" customWidth="1"/>
    <col min="13314" max="13314" width="10.75" style="143" customWidth="1"/>
    <col min="13315" max="13315" width="23.25" style="143" customWidth="1"/>
    <col min="13316" max="13316" width="10.75" style="143" customWidth="1"/>
    <col min="13317" max="13317" width="12.375" style="143" customWidth="1"/>
    <col min="13318" max="13318" width="14.625" style="143" customWidth="1"/>
    <col min="13319" max="13319" width="10.5" style="143" customWidth="1"/>
    <col min="13320" max="13320" width="10.125" style="143" customWidth="1"/>
    <col min="13321" max="13568" width="8.875" style="143"/>
    <col min="13569" max="13569" width="28.625" style="143" customWidth="1"/>
    <col min="13570" max="13570" width="10.75" style="143" customWidth="1"/>
    <col min="13571" max="13571" width="23.25" style="143" customWidth="1"/>
    <col min="13572" max="13572" width="10.75" style="143" customWidth="1"/>
    <col min="13573" max="13573" width="12.375" style="143" customWidth="1"/>
    <col min="13574" max="13574" width="14.625" style="143" customWidth="1"/>
    <col min="13575" max="13575" width="10.5" style="143" customWidth="1"/>
    <col min="13576" max="13576" width="10.125" style="143" customWidth="1"/>
    <col min="13577" max="13824" width="8.875" style="143"/>
    <col min="13825" max="13825" width="28.625" style="143" customWidth="1"/>
    <col min="13826" max="13826" width="10.75" style="143" customWidth="1"/>
    <col min="13827" max="13827" width="23.25" style="143" customWidth="1"/>
    <col min="13828" max="13828" width="10.75" style="143" customWidth="1"/>
    <col min="13829" max="13829" width="12.375" style="143" customWidth="1"/>
    <col min="13830" max="13830" width="14.625" style="143" customWidth="1"/>
    <col min="13831" max="13831" width="10.5" style="143" customWidth="1"/>
    <col min="13832" max="13832" width="10.125" style="143" customWidth="1"/>
    <col min="13833" max="14080" width="8.875" style="143"/>
    <col min="14081" max="14081" width="28.625" style="143" customWidth="1"/>
    <col min="14082" max="14082" width="10.75" style="143" customWidth="1"/>
    <col min="14083" max="14083" width="23.25" style="143" customWidth="1"/>
    <col min="14084" max="14084" width="10.75" style="143" customWidth="1"/>
    <col min="14085" max="14085" width="12.375" style="143" customWidth="1"/>
    <col min="14086" max="14086" width="14.625" style="143" customWidth="1"/>
    <col min="14087" max="14087" width="10.5" style="143" customWidth="1"/>
    <col min="14088" max="14088" width="10.125" style="143" customWidth="1"/>
    <col min="14089" max="14336" width="8.875" style="143"/>
    <col min="14337" max="14337" width="28.625" style="143" customWidth="1"/>
    <col min="14338" max="14338" width="10.75" style="143" customWidth="1"/>
    <col min="14339" max="14339" width="23.25" style="143" customWidth="1"/>
    <col min="14340" max="14340" width="10.75" style="143" customWidth="1"/>
    <col min="14341" max="14341" width="12.375" style="143" customWidth="1"/>
    <col min="14342" max="14342" width="14.625" style="143" customWidth="1"/>
    <col min="14343" max="14343" width="10.5" style="143" customWidth="1"/>
    <col min="14344" max="14344" width="10.125" style="143" customWidth="1"/>
    <col min="14345" max="14592" width="8.875" style="143"/>
    <col min="14593" max="14593" width="28.625" style="143" customWidth="1"/>
    <col min="14594" max="14594" width="10.75" style="143" customWidth="1"/>
    <col min="14595" max="14595" width="23.25" style="143" customWidth="1"/>
    <col min="14596" max="14596" width="10.75" style="143" customWidth="1"/>
    <col min="14597" max="14597" width="12.375" style="143" customWidth="1"/>
    <col min="14598" max="14598" width="14.625" style="143" customWidth="1"/>
    <col min="14599" max="14599" width="10.5" style="143" customWidth="1"/>
    <col min="14600" max="14600" width="10.125" style="143" customWidth="1"/>
    <col min="14601" max="14848" width="8.875" style="143"/>
    <col min="14849" max="14849" width="28.625" style="143" customWidth="1"/>
    <col min="14850" max="14850" width="10.75" style="143" customWidth="1"/>
    <col min="14851" max="14851" width="23.25" style="143" customWidth="1"/>
    <col min="14852" max="14852" width="10.75" style="143" customWidth="1"/>
    <col min="14853" max="14853" width="12.375" style="143" customWidth="1"/>
    <col min="14854" max="14854" width="14.625" style="143" customWidth="1"/>
    <col min="14855" max="14855" width="10.5" style="143" customWidth="1"/>
    <col min="14856" max="14856" width="10.125" style="143" customWidth="1"/>
    <col min="14857" max="15104" width="8.875" style="143"/>
    <col min="15105" max="15105" width="28.625" style="143" customWidth="1"/>
    <col min="15106" max="15106" width="10.75" style="143" customWidth="1"/>
    <col min="15107" max="15107" width="23.25" style="143" customWidth="1"/>
    <col min="15108" max="15108" width="10.75" style="143" customWidth="1"/>
    <col min="15109" max="15109" width="12.375" style="143" customWidth="1"/>
    <col min="15110" max="15110" width="14.625" style="143" customWidth="1"/>
    <col min="15111" max="15111" width="10.5" style="143" customWidth="1"/>
    <col min="15112" max="15112" width="10.125" style="143" customWidth="1"/>
    <col min="15113" max="15360" width="8.875" style="143"/>
    <col min="15361" max="15361" width="28.625" style="143" customWidth="1"/>
    <col min="15362" max="15362" width="10.75" style="143" customWidth="1"/>
    <col min="15363" max="15363" width="23.25" style="143" customWidth="1"/>
    <col min="15364" max="15364" width="10.75" style="143" customWidth="1"/>
    <col min="15365" max="15365" width="12.375" style="143" customWidth="1"/>
    <col min="15366" max="15366" width="14.625" style="143" customWidth="1"/>
    <col min="15367" max="15367" width="10.5" style="143" customWidth="1"/>
    <col min="15368" max="15368" width="10.125" style="143" customWidth="1"/>
    <col min="15369" max="15616" width="8.875" style="143"/>
    <col min="15617" max="15617" width="28.625" style="143" customWidth="1"/>
    <col min="15618" max="15618" width="10.75" style="143" customWidth="1"/>
    <col min="15619" max="15619" width="23.25" style="143" customWidth="1"/>
    <col min="15620" max="15620" width="10.75" style="143" customWidth="1"/>
    <col min="15621" max="15621" width="12.375" style="143" customWidth="1"/>
    <col min="15622" max="15622" width="14.625" style="143" customWidth="1"/>
    <col min="15623" max="15623" width="10.5" style="143" customWidth="1"/>
    <col min="15624" max="15624" width="10.125" style="143" customWidth="1"/>
    <col min="15625" max="15872" width="8.875" style="143"/>
    <col min="15873" max="15873" width="28.625" style="143" customWidth="1"/>
    <col min="15874" max="15874" width="10.75" style="143" customWidth="1"/>
    <col min="15875" max="15875" width="23.25" style="143" customWidth="1"/>
    <col min="15876" max="15876" width="10.75" style="143" customWidth="1"/>
    <col min="15877" max="15877" width="12.375" style="143" customWidth="1"/>
    <col min="15878" max="15878" width="14.625" style="143" customWidth="1"/>
    <col min="15879" max="15879" width="10.5" style="143" customWidth="1"/>
    <col min="15880" max="15880" width="10.125" style="143" customWidth="1"/>
    <col min="15881" max="16128" width="8.875" style="143"/>
    <col min="16129" max="16129" width="28.625" style="143" customWidth="1"/>
    <col min="16130" max="16130" width="10.75" style="143" customWidth="1"/>
    <col min="16131" max="16131" width="23.25" style="143" customWidth="1"/>
    <col min="16132" max="16132" width="10.75" style="143" customWidth="1"/>
    <col min="16133" max="16133" width="12.375" style="143" customWidth="1"/>
    <col min="16134" max="16134" width="14.625" style="143" customWidth="1"/>
    <col min="16135" max="16135" width="10.5" style="143" customWidth="1"/>
    <col min="16136" max="16136" width="10.125" style="143" customWidth="1"/>
    <col min="16137" max="16384" width="8.875" style="143"/>
  </cols>
  <sheetData>
    <row r="1" spans="1:8" ht="33.950000000000003" customHeight="1" x14ac:dyDescent="0.15">
      <c r="A1" s="5" t="s">
        <v>594</v>
      </c>
      <c r="B1" s="5"/>
      <c r="C1" s="5"/>
      <c r="D1" s="5"/>
      <c r="E1" s="5"/>
      <c r="F1" s="5"/>
      <c r="G1" s="5"/>
      <c r="H1" s="5"/>
    </row>
    <row r="2" spans="1:8" s="141" customFormat="1" ht="24.95" customHeight="1" x14ac:dyDescent="0.15">
      <c r="A2" s="144"/>
      <c r="B2" s="144"/>
      <c r="C2" s="144"/>
      <c r="D2" s="144"/>
      <c r="E2" s="144"/>
      <c r="F2" s="144"/>
      <c r="G2" s="17" t="s">
        <v>595</v>
      </c>
      <c r="H2" s="17"/>
    </row>
    <row r="3" spans="1:8" s="141" customFormat="1" ht="24.95" customHeight="1" x14ac:dyDescent="0.15">
      <c r="A3" s="2" t="s">
        <v>16</v>
      </c>
      <c r="B3" s="13"/>
      <c r="C3" s="2" t="s">
        <v>596</v>
      </c>
      <c r="D3" s="11"/>
      <c r="E3" s="11"/>
      <c r="F3" s="11"/>
      <c r="G3" s="11"/>
      <c r="H3" s="13"/>
    </row>
    <row r="4" spans="1:8" s="141" customFormat="1" ht="30" customHeight="1" x14ac:dyDescent="0.15">
      <c r="A4" s="7" t="s">
        <v>18</v>
      </c>
      <c r="B4" s="7" t="s">
        <v>19</v>
      </c>
      <c r="C4" s="10" t="s">
        <v>18</v>
      </c>
      <c r="D4" s="7" t="s">
        <v>597</v>
      </c>
      <c r="E4" s="7" t="s">
        <v>19</v>
      </c>
      <c r="F4" s="7"/>
      <c r="G4" s="7"/>
      <c r="H4" s="16" t="s">
        <v>598</v>
      </c>
    </row>
    <row r="5" spans="1:8" s="141" customFormat="1" ht="30" customHeight="1" x14ac:dyDescent="0.15">
      <c r="A5" s="6"/>
      <c r="B5" s="7"/>
      <c r="C5" s="9"/>
      <c r="D5" s="7"/>
      <c r="E5" s="145" t="s">
        <v>599</v>
      </c>
      <c r="F5" s="146" t="s">
        <v>600</v>
      </c>
      <c r="G5" s="148" t="s">
        <v>601</v>
      </c>
      <c r="H5" s="16"/>
    </row>
    <row r="6" spans="1:8" s="141" customFormat="1" ht="21.95" customHeight="1" x14ac:dyDescent="0.15">
      <c r="A6" s="149" t="s">
        <v>602</v>
      </c>
      <c r="B6" s="149"/>
      <c r="C6" s="149" t="s">
        <v>603</v>
      </c>
      <c r="D6" s="149">
        <f>E6+H6</f>
        <v>0</v>
      </c>
      <c r="E6" s="149">
        <f>SUM(F6:G6)</f>
        <v>0</v>
      </c>
      <c r="F6" s="149"/>
      <c r="G6" s="149"/>
      <c r="H6" s="149"/>
    </row>
    <row r="7" spans="1:8" s="141" customFormat="1" ht="21.95" customHeight="1" x14ac:dyDescent="0.15">
      <c r="A7" s="149" t="s">
        <v>604</v>
      </c>
      <c r="B7" s="150">
        <v>100</v>
      </c>
      <c r="C7" s="149" t="s">
        <v>605</v>
      </c>
      <c r="D7" s="149">
        <f t="shared" ref="D7:D18" si="0">E7+H7</f>
        <v>0</v>
      </c>
      <c r="E7" s="149">
        <f t="shared" ref="E7:E18" si="1">SUM(F7:G7)</f>
        <v>0</v>
      </c>
      <c r="F7" s="149"/>
      <c r="G7" s="149"/>
      <c r="H7" s="149"/>
    </row>
    <row r="8" spans="1:8" s="141" customFormat="1" ht="21.95" customHeight="1" x14ac:dyDescent="0.15">
      <c r="A8" s="149" t="s">
        <v>606</v>
      </c>
      <c r="B8" s="150"/>
      <c r="C8" s="149" t="s">
        <v>607</v>
      </c>
      <c r="D8" s="149">
        <f t="shared" si="0"/>
        <v>71</v>
      </c>
      <c r="E8" s="149">
        <f t="shared" si="1"/>
        <v>0</v>
      </c>
      <c r="F8" s="149"/>
      <c r="G8" s="149"/>
      <c r="H8" s="149">
        <v>71</v>
      </c>
    </row>
    <row r="9" spans="1:8" s="141" customFormat="1" ht="21.95" customHeight="1" x14ac:dyDescent="0.15">
      <c r="A9" s="149" t="s">
        <v>608</v>
      </c>
      <c r="B9" s="150">
        <v>500</v>
      </c>
      <c r="C9" s="149" t="s">
        <v>609</v>
      </c>
      <c r="D9" s="149">
        <f t="shared" si="0"/>
        <v>0</v>
      </c>
      <c r="E9" s="149">
        <f t="shared" si="1"/>
        <v>0</v>
      </c>
      <c r="F9" s="149"/>
      <c r="G9" s="149"/>
      <c r="H9" s="149"/>
    </row>
    <row r="10" spans="1:8" s="141" customFormat="1" ht="21.95" customHeight="1" x14ac:dyDescent="0.15">
      <c r="A10" s="149" t="s">
        <v>610</v>
      </c>
      <c r="B10" s="149">
        <v>15702</v>
      </c>
      <c r="C10" s="149" t="s">
        <v>611</v>
      </c>
      <c r="D10" s="149">
        <f t="shared" si="0"/>
        <v>14015</v>
      </c>
      <c r="E10" s="149">
        <f t="shared" si="1"/>
        <v>14015</v>
      </c>
      <c r="F10" s="149">
        <v>14015</v>
      </c>
      <c r="G10" s="149"/>
      <c r="H10" s="149"/>
    </row>
    <row r="11" spans="1:8" s="142" customFormat="1" ht="21.95" customHeight="1" x14ac:dyDescent="0.15">
      <c r="A11" s="149" t="s">
        <v>612</v>
      </c>
      <c r="B11" s="149">
        <v>244</v>
      </c>
      <c r="C11" s="149" t="s">
        <v>613</v>
      </c>
      <c r="D11" s="149">
        <f t="shared" si="0"/>
        <v>0</v>
      </c>
      <c r="E11" s="149">
        <f t="shared" si="1"/>
        <v>0</v>
      </c>
      <c r="F11" s="149"/>
      <c r="G11" s="149"/>
      <c r="H11" s="149"/>
    </row>
    <row r="12" spans="1:8" s="142" customFormat="1" ht="21.95" customHeight="1" x14ac:dyDescent="0.15">
      <c r="A12" s="149" t="s">
        <v>614</v>
      </c>
      <c r="B12" s="149"/>
      <c r="C12" s="149" t="s">
        <v>615</v>
      </c>
      <c r="D12" s="149">
        <f t="shared" si="0"/>
        <v>0</v>
      </c>
      <c r="E12" s="149">
        <f t="shared" si="1"/>
        <v>0</v>
      </c>
      <c r="F12" s="149"/>
      <c r="G12" s="149"/>
      <c r="H12" s="149"/>
    </row>
    <row r="13" spans="1:8" s="142" customFormat="1" ht="21.95" customHeight="1" x14ac:dyDescent="0.15">
      <c r="A13" s="149" t="s">
        <v>616</v>
      </c>
      <c r="B13" s="149"/>
      <c r="C13" s="149" t="s">
        <v>617</v>
      </c>
      <c r="D13" s="149">
        <f t="shared" si="0"/>
        <v>2</v>
      </c>
      <c r="E13" s="149">
        <f t="shared" si="1"/>
        <v>2</v>
      </c>
      <c r="F13" s="149">
        <v>2</v>
      </c>
      <c r="G13" s="149"/>
      <c r="H13" s="149"/>
    </row>
    <row r="14" spans="1:8" s="141" customFormat="1" ht="21.95" customHeight="1" x14ac:dyDescent="0.15">
      <c r="A14" s="149" t="s">
        <v>618</v>
      </c>
      <c r="B14" s="149"/>
      <c r="C14" s="149" t="s">
        <v>619</v>
      </c>
      <c r="D14" s="149">
        <f t="shared" si="0"/>
        <v>0</v>
      </c>
      <c r="E14" s="149">
        <f t="shared" si="1"/>
        <v>0</v>
      </c>
      <c r="F14" s="149"/>
      <c r="G14" s="149"/>
      <c r="H14" s="149"/>
    </row>
    <row r="15" spans="1:8" s="141" customFormat="1" ht="21.95" customHeight="1" x14ac:dyDescent="0.15">
      <c r="A15" s="149" t="s">
        <v>620</v>
      </c>
      <c r="B15" s="149"/>
      <c r="C15" s="149" t="s">
        <v>621</v>
      </c>
      <c r="D15" s="149">
        <f t="shared" si="0"/>
        <v>0</v>
      </c>
      <c r="E15" s="149">
        <f t="shared" si="1"/>
        <v>0</v>
      </c>
      <c r="F15" s="149"/>
      <c r="G15" s="149"/>
      <c r="H15" s="149"/>
    </row>
    <row r="16" spans="1:8" s="141" customFormat="1" ht="21.95" customHeight="1" x14ac:dyDescent="0.15">
      <c r="A16" s="149" t="s">
        <v>622</v>
      </c>
      <c r="B16" s="149"/>
      <c r="C16" s="149" t="s">
        <v>623</v>
      </c>
      <c r="D16" s="149">
        <f t="shared" si="0"/>
        <v>36</v>
      </c>
      <c r="E16" s="149">
        <f t="shared" si="1"/>
        <v>0</v>
      </c>
      <c r="F16" s="149"/>
      <c r="G16" s="149"/>
      <c r="H16" s="149">
        <v>36</v>
      </c>
    </row>
    <row r="17" spans="1:8" s="141" customFormat="1" ht="21.95" customHeight="1" x14ac:dyDescent="0.15">
      <c r="A17" s="149" t="s">
        <v>624</v>
      </c>
      <c r="B17" s="149">
        <v>107</v>
      </c>
      <c r="C17" s="149" t="s">
        <v>625</v>
      </c>
      <c r="D17" s="149">
        <f t="shared" si="0"/>
        <v>0</v>
      </c>
      <c r="E17" s="149">
        <f t="shared" si="1"/>
        <v>0</v>
      </c>
      <c r="F17" s="149"/>
      <c r="G17" s="149"/>
      <c r="H17" s="149"/>
    </row>
    <row r="18" spans="1:8" s="141" customFormat="1" ht="21.95" customHeight="1" x14ac:dyDescent="0.15">
      <c r="A18" s="149"/>
      <c r="B18" s="149"/>
      <c r="C18" s="149" t="s">
        <v>626</v>
      </c>
      <c r="D18" s="149">
        <f t="shared" si="0"/>
        <v>2529</v>
      </c>
      <c r="E18" s="149">
        <f t="shared" si="1"/>
        <v>2529</v>
      </c>
      <c r="F18" s="149">
        <v>2529</v>
      </c>
      <c r="G18" s="149"/>
      <c r="H18" s="149"/>
    </row>
    <row r="19" spans="1:8" s="141" customFormat="1" ht="22.5" customHeight="1" x14ac:dyDescent="0.15">
      <c r="A19" s="147" t="s">
        <v>627</v>
      </c>
      <c r="B19" s="151">
        <f t="shared" ref="B19:H19" si="2">SUM(B6:B18)</f>
        <v>16653</v>
      </c>
      <c r="C19" s="147" t="s">
        <v>628</v>
      </c>
      <c r="D19" s="152">
        <f t="shared" si="2"/>
        <v>16653</v>
      </c>
      <c r="E19" s="152">
        <f t="shared" si="2"/>
        <v>16546</v>
      </c>
      <c r="F19" s="152">
        <f t="shared" si="2"/>
        <v>16546</v>
      </c>
      <c r="G19" s="152">
        <f t="shared" si="2"/>
        <v>0</v>
      </c>
      <c r="H19" s="152">
        <f t="shared" si="2"/>
        <v>107</v>
      </c>
    </row>
    <row r="20" spans="1:8" ht="39.6" customHeight="1" x14ac:dyDescent="0.15"/>
  </sheetData>
  <mergeCells count="10">
    <mergeCell ref="A1:H1"/>
    <mergeCell ref="G2:H2"/>
    <mergeCell ref="A3:B3"/>
    <mergeCell ref="C3:H3"/>
    <mergeCell ref="E4:G4"/>
    <mergeCell ref="A4:A5"/>
    <mergeCell ref="B4:B5"/>
    <mergeCell ref="C4:C5"/>
    <mergeCell ref="D4:D5"/>
    <mergeCell ref="H4:H5"/>
  </mergeCells>
  <phoneticPr fontId="55" type="noConversion"/>
  <printOptions horizontalCentered="1"/>
  <pageMargins left="1.1013888888888901" right="1.1013888888888901" top="0.86527777777777803" bottom="1.1013888888888901" header="0.31388888888888899" footer="0.70763888888888904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49"/>
  <sheetViews>
    <sheetView workbookViewId="0">
      <selection activeCell="C5" sqref="C5"/>
    </sheetView>
  </sheetViews>
  <sheetFormatPr defaultColWidth="7" defaultRowHeight="15" x14ac:dyDescent="0.2"/>
  <cols>
    <col min="1" max="1" width="17.875" style="103" customWidth="1"/>
    <col min="2" max="2" width="54.25" style="104" customWidth="1"/>
    <col min="3" max="3" width="14.125" style="105" customWidth="1"/>
    <col min="4" max="4" width="10.375" style="104" hidden="1" customWidth="1"/>
    <col min="5" max="5" width="9.625" style="106" hidden="1" customWidth="1"/>
    <col min="6" max="6" width="8.125" style="106" hidden="1" customWidth="1"/>
    <col min="7" max="7" width="9.625" style="107" hidden="1" customWidth="1"/>
    <col min="8" max="8" width="17.5" style="107" hidden="1" customWidth="1"/>
    <col min="9" max="9" width="12.5" style="108" hidden="1" customWidth="1"/>
    <col min="10" max="10" width="7" style="109" hidden="1" customWidth="1"/>
    <col min="11" max="12" width="7" style="106" hidden="1" customWidth="1"/>
    <col min="13" max="13" width="13.875" style="106" hidden="1" customWidth="1"/>
    <col min="14" max="14" width="7.875" style="106" hidden="1" customWidth="1"/>
    <col min="15" max="15" width="9.5" style="106" hidden="1" customWidth="1"/>
    <col min="16" max="16" width="6.875" style="106" hidden="1" customWidth="1"/>
    <col min="17" max="17" width="9" style="106" hidden="1" customWidth="1"/>
    <col min="18" max="18" width="5.875" style="106" hidden="1" customWidth="1"/>
    <col min="19" max="19" width="5.25" style="106" hidden="1" customWidth="1"/>
    <col min="20" max="20" width="6.5" style="106" hidden="1" customWidth="1"/>
    <col min="21" max="22" width="7" style="106" hidden="1" customWidth="1"/>
    <col min="23" max="23" width="10.625" style="106" hidden="1" customWidth="1"/>
    <col min="24" max="24" width="10.5" style="106" hidden="1" customWidth="1"/>
    <col min="25" max="25" width="1.5" style="106" hidden="1" customWidth="1"/>
    <col min="26" max="16384" width="7" style="106"/>
  </cols>
  <sheetData>
    <row r="1" spans="1:25" s="98" customFormat="1" ht="28.5" customHeight="1" x14ac:dyDescent="0.15">
      <c r="A1" s="5" t="s">
        <v>629</v>
      </c>
      <c r="B1" s="5"/>
      <c r="C1" s="5"/>
      <c r="D1" s="110"/>
      <c r="J1" s="128"/>
    </row>
    <row r="2" spans="1:25" s="99" customFormat="1" ht="24.95" customHeight="1" x14ac:dyDescent="0.15">
      <c r="A2" s="100"/>
      <c r="C2" s="111" t="s">
        <v>14</v>
      </c>
      <c r="E2" s="99">
        <v>12.11</v>
      </c>
      <c r="G2" s="99">
        <v>12.22</v>
      </c>
      <c r="J2" s="129"/>
      <c r="M2" s="99">
        <v>1.2</v>
      </c>
    </row>
    <row r="3" spans="1:25" s="99" customFormat="1" ht="30" customHeight="1" x14ac:dyDescent="0.15">
      <c r="A3" s="112" t="s">
        <v>117</v>
      </c>
      <c r="B3" s="113" t="s">
        <v>154</v>
      </c>
      <c r="C3" s="114" t="s">
        <v>19</v>
      </c>
      <c r="G3" s="115" t="s">
        <v>117</v>
      </c>
      <c r="H3" s="115" t="s">
        <v>118</v>
      </c>
      <c r="I3" s="115" t="s">
        <v>114</v>
      </c>
      <c r="J3" s="129"/>
      <c r="M3" s="115" t="s">
        <v>117</v>
      </c>
      <c r="N3" s="130" t="s">
        <v>118</v>
      </c>
      <c r="O3" s="115" t="s">
        <v>114</v>
      </c>
    </row>
    <row r="4" spans="1:25" s="100" customFormat="1" ht="23.1" customHeight="1" x14ac:dyDescent="0.15">
      <c r="A4" s="116" t="s">
        <v>291</v>
      </c>
      <c r="B4" s="116" t="s">
        <v>130</v>
      </c>
      <c r="C4" s="42">
        <f>C5</f>
        <v>71</v>
      </c>
      <c r="D4" s="100">
        <v>105429</v>
      </c>
      <c r="E4" s="100">
        <v>595734.14</v>
      </c>
      <c r="F4" s="100">
        <f>104401+13602</f>
        <v>118003</v>
      </c>
      <c r="G4" s="117" t="s">
        <v>155</v>
      </c>
      <c r="H4" s="117" t="s">
        <v>630</v>
      </c>
      <c r="I4" s="117">
        <v>596221.15</v>
      </c>
      <c r="J4" s="100">
        <f t="shared" ref="J4:J10" si="0">G4-A4</f>
        <v>-7</v>
      </c>
      <c r="K4" s="100">
        <f t="shared" ref="K4:K10" si="1">I4-C4</f>
        <v>596150.15</v>
      </c>
      <c r="L4" s="100">
        <v>75943</v>
      </c>
      <c r="M4" s="117" t="s">
        <v>155</v>
      </c>
      <c r="N4" s="117" t="s">
        <v>630</v>
      </c>
      <c r="O4" s="117">
        <v>643048.94999999995</v>
      </c>
      <c r="P4" s="100">
        <f t="shared" ref="P4:P10" si="2">M4-A4</f>
        <v>-7</v>
      </c>
      <c r="Q4" s="100">
        <f t="shared" ref="Q4:Q10" si="3">O4-C4</f>
        <v>642977.94999999995</v>
      </c>
      <c r="S4" s="100">
        <v>717759</v>
      </c>
      <c r="U4" s="132" t="s">
        <v>155</v>
      </c>
      <c r="V4" s="132" t="s">
        <v>630</v>
      </c>
      <c r="W4" s="132">
        <v>659380.53</v>
      </c>
      <c r="X4" s="100">
        <f t="shared" ref="X4:X10" si="4">C4-W4</f>
        <v>-659309.53</v>
      </c>
      <c r="Y4" s="100">
        <f t="shared" ref="Y4:Y10" si="5">U4-A4</f>
        <v>-7</v>
      </c>
    </row>
    <row r="5" spans="1:25" s="101" customFormat="1" ht="23.1" customHeight="1" x14ac:dyDescent="0.15">
      <c r="A5" s="118" t="s">
        <v>631</v>
      </c>
      <c r="B5" s="119" t="s">
        <v>632</v>
      </c>
      <c r="C5" s="48">
        <f>SUM(C6:C7)</f>
        <v>71</v>
      </c>
      <c r="E5" s="101">
        <v>7616.62</v>
      </c>
      <c r="G5" s="120" t="s">
        <v>120</v>
      </c>
      <c r="H5" s="120" t="s">
        <v>121</v>
      </c>
      <c r="I5" s="120">
        <v>7616.62</v>
      </c>
      <c r="J5" s="101">
        <f t="shared" si="0"/>
        <v>-721</v>
      </c>
      <c r="K5" s="101">
        <f t="shared" si="1"/>
        <v>7545.62</v>
      </c>
      <c r="M5" s="120" t="s">
        <v>120</v>
      </c>
      <c r="N5" s="120" t="s">
        <v>121</v>
      </c>
      <c r="O5" s="120">
        <v>7749.58</v>
      </c>
      <c r="P5" s="101">
        <f t="shared" si="2"/>
        <v>-721</v>
      </c>
      <c r="Q5" s="101">
        <f t="shared" si="3"/>
        <v>7678.58</v>
      </c>
      <c r="U5" s="133" t="s">
        <v>120</v>
      </c>
      <c r="V5" s="133" t="s">
        <v>121</v>
      </c>
      <c r="W5" s="133">
        <v>8475.4699999999993</v>
      </c>
      <c r="X5" s="101">
        <f t="shared" si="4"/>
        <v>-8404.4699999999993</v>
      </c>
      <c r="Y5" s="101">
        <f t="shared" si="5"/>
        <v>-721</v>
      </c>
    </row>
    <row r="6" spans="1:25" s="102" customFormat="1" ht="23.1" customHeight="1" x14ac:dyDescent="0.15">
      <c r="A6" s="118" t="s">
        <v>633</v>
      </c>
      <c r="B6" s="121" t="s">
        <v>634</v>
      </c>
      <c r="C6" s="48">
        <v>54</v>
      </c>
      <c r="E6" s="102">
        <v>3922.87</v>
      </c>
      <c r="G6" s="122" t="s">
        <v>123</v>
      </c>
      <c r="H6" s="122" t="s">
        <v>124</v>
      </c>
      <c r="I6" s="122">
        <v>3922.87</v>
      </c>
      <c r="J6" s="102">
        <f t="shared" si="0"/>
        <v>-72100</v>
      </c>
      <c r="K6" s="102">
        <f t="shared" si="1"/>
        <v>3868.87</v>
      </c>
      <c r="L6" s="102">
        <v>750</v>
      </c>
      <c r="M6" s="122" t="s">
        <v>123</v>
      </c>
      <c r="N6" s="122" t="s">
        <v>124</v>
      </c>
      <c r="O6" s="122">
        <v>4041.81</v>
      </c>
      <c r="P6" s="102">
        <f t="shared" si="2"/>
        <v>-72100</v>
      </c>
      <c r="Q6" s="102">
        <f t="shared" si="3"/>
        <v>3987.81</v>
      </c>
      <c r="U6" s="134" t="s">
        <v>123</v>
      </c>
      <c r="V6" s="134" t="s">
        <v>124</v>
      </c>
      <c r="W6" s="134">
        <v>4680.9399999999996</v>
      </c>
      <c r="X6" s="102">
        <f t="shared" si="4"/>
        <v>-4626.9399999999996</v>
      </c>
      <c r="Y6" s="102">
        <f t="shared" si="5"/>
        <v>-72100</v>
      </c>
    </row>
    <row r="7" spans="1:25" s="102" customFormat="1" ht="23.1" customHeight="1" x14ac:dyDescent="0.15">
      <c r="A7" s="118" t="s">
        <v>635</v>
      </c>
      <c r="B7" s="121" t="s">
        <v>636</v>
      </c>
      <c r="C7" s="48">
        <v>17</v>
      </c>
      <c r="G7" s="122"/>
      <c r="H7" s="122"/>
      <c r="I7" s="122"/>
      <c r="M7" s="122"/>
      <c r="N7" s="122"/>
      <c r="O7" s="122"/>
      <c r="U7" s="134"/>
      <c r="V7" s="134"/>
      <c r="W7" s="134"/>
    </row>
    <row r="8" spans="1:25" s="99" customFormat="1" ht="23.1" customHeight="1" x14ac:dyDescent="0.15">
      <c r="A8" s="116" t="s">
        <v>434</v>
      </c>
      <c r="B8" s="116" t="s">
        <v>133</v>
      </c>
      <c r="C8" s="42">
        <f>C9+C15</f>
        <v>14015</v>
      </c>
      <c r="D8" s="123">
        <v>105429</v>
      </c>
      <c r="E8" s="124">
        <v>595734.14</v>
      </c>
      <c r="F8" s="99">
        <f>104401+13602</f>
        <v>118003</v>
      </c>
      <c r="G8" s="125" t="s">
        <v>155</v>
      </c>
      <c r="H8" s="125" t="s">
        <v>630</v>
      </c>
      <c r="I8" s="131">
        <v>596221.15</v>
      </c>
      <c r="J8" s="129">
        <f t="shared" si="0"/>
        <v>-11</v>
      </c>
      <c r="K8" s="123">
        <f t="shared" si="1"/>
        <v>582206.15</v>
      </c>
      <c r="L8" s="123">
        <v>75943</v>
      </c>
      <c r="M8" s="125" t="s">
        <v>155</v>
      </c>
      <c r="N8" s="125" t="s">
        <v>630</v>
      </c>
      <c r="O8" s="131">
        <v>643048.94999999995</v>
      </c>
      <c r="P8" s="129">
        <f t="shared" si="2"/>
        <v>-11</v>
      </c>
      <c r="Q8" s="123">
        <f t="shared" si="3"/>
        <v>629033.94999999995</v>
      </c>
      <c r="S8" s="99">
        <v>717759</v>
      </c>
      <c r="U8" s="135" t="s">
        <v>155</v>
      </c>
      <c r="V8" s="135" t="s">
        <v>630</v>
      </c>
      <c r="W8" s="136">
        <v>659380.53</v>
      </c>
      <c r="X8" s="99">
        <f t="shared" si="4"/>
        <v>-645365.53</v>
      </c>
      <c r="Y8" s="99">
        <f t="shared" si="5"/>
        <v>-11</v>
      </c>
    </row>
    <row r="9" spans="1:25" s="99" customFormat="1" ht="23.1" customHeight="1" x14ac:dyDescent="0.15">
      <c r="A9" s="118" t="s">
        <v>637</v>
      </c>
      <c r="B9" s="119" t="s">
        <v>638</v>
      </c>
      <c r="C9" s="48">
        <f>SUM(C10:C14)</f>
        <v>13465</v>
      </c>
      <c r="D9" s="123"/>
      <c r="E9" s="123">
        <v>7616.62</v>
      </c>
      <c r="G9" s="125" t="s">
        <v>120</v>
      </c>
      <c r="H9" s="125" t="s">
        <v>121</v>
      </c>
      <c r="I9" s="131">
        <v>7616.62</v>
      </c>
      <c r="J9" s="129">
        <f t="shared" si="0"/>
        <v>-1107</v>
      </c>
      <c r="K9" s="123">
        <f t="shared" si="1"/>
        <v>-5848.38</v>
      </c>
      <c r="L9" s="123"/>
      <c r="M9" s="125" t="s">
        <v>120</v>
      </c>
      <c r="N9" s="125" t="s">
        <v>121</v>
      </c>
      <c r="O9" s="131">
        <v>7749.58</v>
      </c>
      <c r="P9" s="129">
        <f t="shared" si="2"/>
        <v>-1107</v>
      </c>
      <c r="Q9" s="123">
        <f t="shared" si="3"/>
        <v>-5715.42</v>
      </c>
      <c r="U9" s="135" t="s">
        <v>120</v>
      </c>
      <c r="V9" s="135" t="s">
        <v>121</v>
      </c>
      <c r="W9" s="136">
        <v>8475.4699999999993</v>
      </c>
      <c r="X9" s="99">
        <f t="shared" si="4"/>
        <v>4989.5300000000007</v>
      </c>
      <c r="Y9" s="99">
        <f t="shared" si="5"/>
        <v>-1107</v>
      </c>
    </row>
    <row r="10" spans="1:25" s="99" customFormat="1" ht="23.1" customHeight="1" x14ac:dyDescent="0.15">
      <c r="A10" s="118" t="s">
        <v>639</v>
      </c>
      <c r="B10" s="121" t="s">
        <v>640</v>
      </c>
      <c r="C10" s="48">
        <v>8592</v>
      </c>
      <c r="D10" s="123"/>
      <c r="E10" s="123">
        <v>3922.87</v>
      </c>
      <c r="G10" s="125" t="s">
        <v>123</v>
      </c>
      <c r="H10" s="125" t="s">
        <v>124</v>
      </c>
      <c r="I10" s="131">
        <v>3922.87</v>
      </c>
      <c r="J10" s="129">
        <f t="shared" si="0"/>
        <v>-110700</v>
      </c>
      <c r="K10" s="123">
        <f t="shared" si="1"/>
        <v>-4669.13</v>
      </c>
      <c r="L10" s="123">
        <v>750</v>
      </c>
      <c r="M10" s="125" t="s">
        <v>123</v>
      </c>
      <c r="N10" s="125" t="s">
        <v>124</v>
      </c>
      <c r="O10" s="131">
        <v>4041.81</v>
      </c>
      <c r="P10" s="129">
        <f t="shared" si="2"/>
        <v>-110700</v>
      </c>
      <c r="Q10" s="123">
        <f t="shared" si="3"/>
        <v>-4550.1900000000005</v>
      </c>
      <c r="U10" s="135" t="s">
        <v>123</v>
      </c>
      <c r="V10" s="135" t="s">
        <v>124</v>
      </c>
      <c r="W10" s="136">
        <v>4680.9399999999996</v>
      </c>
      <c r="X10" s="99">
        <f t="shared" si="4"/>
        <v>3911.0600000000004</v>
      </c>
      <c r="Y10" s="99">
        <f t="shared" si="5"/>
        <v>-110700</v>
      </c>
    </row>
    <row r="11" spans="1:25" s="99" customFormat="1" ht="23.1" customHeight="1" x14ac:dyDescent="0.15">
      <c r="A11" s="118" t="s">
        <v>641</v>
      </c>
      <c r="B11" s="121" t="s">
        <v>642</v>
      </c>
      <c r="C11" s="48">
        <v>743</v>
      </c>
      <c r="D11" s="123"/>
      <c r="E11" s="123"/>
      <c r="G11" s="125"/>
      <c r="H11" s="125"/>
      <c r="I11" s="131"/>
      <c r="J11" s="129"/>
      <c r="K11" s="123"/>
      <c r="L11" s="123"/>
      <c r="M11" s="125"/>
      <c r="N11" s="125"/>
      <c r="O11" s="131"/>
      <c r="P11" s="129"/>
      <c r="Q11" s="123"/>
      <c r="U11" s="135"/>
      <c r="V11" s="135"/>
      <c r="W11" s="136"/>
    </row>
    <row r="12" spans="1:25" s="99" customFormat="1" ht="23.1" customHeight="1" x14ac:dyDescent="0.15">
      <c r="A12" s="118" t="s">
        <v>643</v>
      </c>
      <c r="B12" s="121" t="s">
        <v>644</v>
      </c>
      <c r="C12" s="48">
        <v>400</v>
      </c>
      <c r="D12" s="123"/>
      <c r="E12" s="123"/>
      <c r="G12" s="125"/>
      <c r="H12" s="125"/>
      <c r="I12" s="131"/>
      <c r="J12" s="129"/>
      <c r="K12" s="123"/>
      <c r="L12" s="123"/>
      <c r="M12" s="125"/>
      <c r="N12" s="125"/>
      <c r="O12" s="131"/>
      <c r="P12" s="129"/>
      <c r="Q12" s="123"/>
      <c r="U12" s="135"/>
      <c r="V12" s="135"/>
      <c r="W12" s="136"/>
    </row>
    <row r="13" spans="1:25" s="99" customFormat="1" ht="23.1" customHeight="1" x14ac:dyDescent="0.15">
      <c r="A13" s="118" t="s">
        <v>645</v>
      </c>
      <c r="B13" s="121" t="s">
        <v>646</v>
      </c>
      <c r="C13" s="48">
        <v>3550</v>
      </c>
      <c r="D13" s="123"/>
      <c r="E13" s="123"/>
      <c r="G13" s="125"/>
      <c r="H13" s="125"/>
      <c r="I13" s="131"/>
      <c r="J13" s="129"/>
      <c r="K13" s="123"/>
      <c r="L13" s="123"/>
      <c r="M13" s="125"/>
      <c r="N13" s="125"/>
      <c r="O13" s="131"/>
      <c r="P13" s="129"/>
      <c r="Q13" s="123"/>
      <c r="U13" s="135"/>
      <c r="V13" s="135"/>
      <c r="W13" s="136"/>
    </row>
    <row r="14" spans="1:25" s="99" customFormat="1" ht="23.1" customHeight="1" x14ac:dyDescent="0.15">
      <c r="A14" s="118" t="s">
        <v>647</v>
      </c>
      <c r="B14" s="121" t="s">
        <v>648</v>
      </c>
      <c r="C14" s="48">
        <v>180</v>
      </c>
      <c r="D14" s="123"/>
      <c r="E14" s="123"/>
      <c r="G14" s="125"/>
      <c r="H14" s="125"/>
      <c r="I14" s="131"/>
      <c r="J14" s="129"/>
      <c r="K14" s="123"/>
      <c r="L14" s="123"/>
      <c r="M14" s="125"/>
      <c r="N14" s="125"/>
      <c r="O14" s="131"/>
      <c r="P14" s="129"/>
      <c r="Q14" s="123"/>
      <c r="U14" s="135"/>
      <c r="V14" s="135"/>
      <c r="W14" s="136"/>
    </row>
    <row r="15" spans="1:25" s="99" customFormat="1" ht="23.1" customHeight="1" x14ac:dyDescent="0.15">
      <c r="A15" s="118" t="s">
        <v>649</v>
      </c>
      <c r="B15" s="119" t="s">
        <v>650</v>
      </c>
      <c r="C15" s="48">
        <f>SUM(C16:C17)</f>
        <v>550</v>
      </c>
      <c r="D15" s="123"/>
      <c r="E15" s="123"/>
      <c r="G15" s="125"/>
      <c r="H15" s="125"/>
      <c r="I15" s="131"/>
      <c r="J15" s="129"/>
      <c r="K15" s="123"/>
      <c r="L15" s="123"/>
      <c r="M15" s="125"/>
      <c r="N15" s="125"/>
      <c r="O15" s="131"/>
      <c r="P15" s="129"/>
      <c r="Q15" s="123"/>
      <c r="U15" s="135"/>
      <c r="V15" s="135"/>
      <c r="W15" s="136"/>
    </row>
    <row r="16" spans="1:25" s="99" customFormat="1" ht="23.1" customHeight="1" x14ac:dyDescent="0.15">
      <c r="A16" s="118" t="s">
        <v>651</v>
      </c>
      <c r="B16" s="121" t="s">
        <v>652</v>
      </c>
      <c r="C16" s="48">
        <v>434</v>
      </c>
      <c r="D16" s="123"/>
      <c r="E16" s="123"/>
      <c r="G16" s="125"/>
      <c r="H16" s="125"/>
      <c r="I16" s="131"/>
      <c r="J16" s="129"/>
      <c r="K16" s="123"/>
      <c r="L16" s="123"/>
      <c r="M16" s="125"/>
      <c r="N16" s="125"/>
      <c r="O16" s="131"/>
      <c r="P16" s="129"/>
      <c r="Q16" s="123"/>
      <c r="U16" s="135"/>
      <c r="V16" s="135"/>
      <c r="W16" s="136"/>
    </row>
    <row r="17" spans="1:25" s="99" customFormat="1" ht="23.1" customHeight="1" x14ac:dyDescent="0.15">
      <c r="A17" s="118" t="s">
        <v>653</v>
      </c>
      <c r="B17" s="121" t="s">
        <v>654</v>
      </c>
      <c r="C17" s="48">
        <v>116</v>
      </c>
      <c r="D17" s="123"/>
      <c r="E17" s="123"/>
      <c r="G17" s="125"/>
      <c r="H17" s="125"/>
      <c r="I17" s="131"/>
      <c r="J17" s="129"/>
      <c r="K17" s="123"/>
      <c r="L17" s="123"/>
      <c r="M17" s="125"/>
      <c r="N17" s="125"/>
      <c r="O17" s="131"/>
      <c r="P17" s="129"/>
      <c r="Q17" s="123"/>
      <c r="U17" s="135"/>
      <c r="V17" s="135"/>
      <c r="W17" s="136"/>
    </row>
    <row r="18" spans="1:25" s="99" customFormat="1" ht="23.1" customHeight="1" x14ac:dyDescent="0.15">
      <c r="A18" s="116" t="s">
        <v>492</v>
      </c>
      <c r="B18" s="116" t="s">
        <v>136</v>
      </c>
      <c r="C18" s="42">
        <f t="shared" ref="C18:C22" si="6">C19</f>
        <v>2</v>
      </c>
      <c r="D18" s="123"/>
      <c r="E18" s="123"/>
      <c r="G18" s="125"/>
      <c r="H18" s="125"/>
      <c r="I18" s="131"/>
      <c r="J18" s="129"/>
      <c r="K18" s="123"/>
      <c r="L18" s="123"/>
      <c r="M18" s="125"/>
      <c r="N18" s="125"/>
      <c r="O18" s="131"/>
      <c r="P18" s="129"/>
      <c r="Q18" s="123"/>
      <c r="U18" s="135"/>
      <c r="V18" s="135"/>
      <c r="W18" s="136"/>
    </row>
    <row r="19" spans="1:25" s="99" customFormat="1" ht="23.1" customHeight="1" x14ac:dyDescent="0.15">
      <c r="A19" s="118" t="s">
        <v>655</v>
      </c>
      <c r="B19" s="119" t="s">
        <v>656</v>
      </c>
      <c r="C19" s="48">
        <f>SUM(C20:C20)</f>
        <v>2</v>
      </c>
      <c r="D19" s="123"/>
      <c r="E19" s="123"/>
      <c r="G19" s="125"/>
      <c r="H19" s="125"/>
      <c r="I19" s="131"/>
      <c r="J19" s="129"/>
      <c r="K19" s="123"/>
      <c r="L19" s="123"/>
      <c r="M19" s="125"/>
      <c r="N19" s="125"/>
      <c r="O19" s="131"/>
      <c r="P19" s="129"/>
      <c r="Q19" s="123"/>
      <c r="U19" s="135"/>
      <c r="V19" s="135"/>
      <c r="W19" s="136"/>
    </row>
    <row r="20" spans="1:25" s="99" customFormat="1" ht="23.1" customHeight="1" x14ac:dyDescent="0.15">
      <c r="A20" s="118" t="s">
        <v>657</v>
      </c>
      <c r="B20" s="121" t="s">
        <v>658</v>
      </c>
      <c r="C20" s="48">
        <v>2</v>
      </c>
      <c r="D20" s="123"/>
      <c r="E20" s="123"/>
      <c r="G20" s="125"/>
      <c r="H20" s="125"/>
      <c r="I20" s="131"/>
      <c r="J20" s="129"/>
      <c r="K20" s="123"/>
      <c r="L20" s="123"/>
      <c r="M20" s="125"/>
      <c r="N20" s="125"/>
      <c r="O20" s="131"/>
      <c r="P20" s="129"/>
      <c r="Q20" s="123"/>
      <c r="U20" s="135"/>
      <c r="V20" s="135"/>
      <c r="W20" s="136"/>
    </row>
    <row r="21" spans="1:25" s="99" customFormat="1" ht="23.1" customHeight="1" x14ac:dyDescent="0.15">
      <c r="A21" s="116" t="s">
        <v>511</v>
      </c>
      <c r="B21" s="116" t="s">
        <v>146</v>
      </c>
      <c r="C21" s="42">
        <f t="shared" si="6"/>
        <v>36</v>
      </c>
      <c r="D21" s="123"/>
      <c r="E21" s="123"/>
      <c r="G21" s="125"/>
      <c r="H21" s="125"/>
      <c r="I21" s="131"/>
      <c r="J21" s="129"/>
      <c r="K21" s="123"/>
      <c r="L21" s="123"/>
      <c r="M21" s="125"/>
      <c r="N21" s="125"/>
      <c r="O21" s="131"/>
      <c r="P21" s="129"/>
      <c r="Q21" s="123"/>
      <c r="U21" s="135"/>
      <c r="V21" s="135"/>
      <c r="W21" s="136"/>
    </row>
    <row r="22" spans="1:25" s="99" customFormat="1" ht="23.1" customHeight="1" x14ac:dyDescent="0.15">
      <c r="A22" s="118" t="s">
        <v>659</v>
      </c>
      <c r="B22" s="119" t="s">
        <v>660</v>
      </c>
      <c r="C22" s="48">
        <f t="shared" si="6"/>
        <v>36</v>
      </c>
      <c r="D22" s="123"/>
      <c r="E22" s="123"/>
      <c r="G22" s="125"/>
      <c r="H22" s="125"/>
      <c r="I22" s="131"/>
      <c r="J22" s="129"/>
      <c r="K22" s="123"/>
      <c r="L22" s="123"/>
      <c r="M22" s="125"/>
      <c r="N22" s="125"/>
      <c r="O22" s="131"/>
      <c r="P22" s="129"/>
      <c r="Q22" s="123"/>
      <c r="U22" s="135"/>
      <c r="V22" s="135"/>
      <c r="W22" s="136"/>
    </row>
    <row r="23" spans="1:25" s="99" customFormat="1" ht="23.1" customHeight="1" x14ac:dyDescent="0.15">
      <c r="A23" s="118" t="s">
        <v>661</v>
      </c>
      <c r="B23" s="121" t="s">
        <v>662</v>
      </c>
      <c r="C23" s="48">
        <v>36</v>
      </c>
      <c r="D23" s="123"/>
      <c r="E23" s="123"/>
      <c r="G23" s="125"/>
      <c r="H23" s="125"/>
      <c r="I23" s="131"/>
      <c r="J23" s="129"/>
      <c r="K23" s="123"/>
      <c r="L23" s="123"/>
      <c r="M23" s="125"/>
      <c r="N23" s="125"/>
      <c r="O23" s="131"/>
      <c r="P23" s="129"/>
      <c r="Q23" s="123"/>
      <c r="U23" s="135"/>
      <c r="V23" s="135"/>
      <c r="W23" s="136"/>
    </row>
    <row r="24" spans="1:25" s="99" customFormat="1" ht="23.1" customHeight="1" x14ac:dyDescent="0.15">
      <c r="A24" s="116" t="s">
        <v>147</v>
      </c>
      <c r="B24" s="116" t="s">
        <v>144</v>
      </c>
      <c r="C24" s="42">
        <f>C25</f>
        <v>2529</v>
      </c>
      <c r="D24" s="123"/>
      <c r="E24" s="123"/>
      <c r="G24" s="125"/>
      <c r="H24" s="125"/>
      <c r="I24" s="131"/>
      <c r="J24" s="129"/>
      <c r="K24" s="123"/>
      <c r="L24" s="123"/>
      <c r="M24" s="125"/>
      <c r="N24" s="125"/>
      <c r="O24" s="131"/>
      <c r="P24" s="129"/>
      <c r="Q24" s="123"/>
      <c r="U24" s="135"/>
      <c r="V24" s="135"/>
      <c r="W24" s="136"/>
    </row>
    <row r="25" spans="1:25" s="99" customFormat="1" ht="23.1" customHeight="1" x14ac:dyDescent="0.15">
      <c r="A25" s="118" t="s">
        <v>663</v>
      </c>
      <c r="B25" s="119" t="s">
        <v>664</v>
      </c>
      <c r="C25" s="48">
        <f>C26</f>
        <v>2529</v>
      </c>
      <c r="D25" s="123"/>
      <c r="E25" s="123"/>
      <c r="G25" s="125"/>
      <c r="H25" s="125"/>
      <c r="I25" s="131"/>
      <c r="J25" s="129"/>
      <c r="K25" s="123"/>
      <c r="L25" s="123"/>
      <c r="M25" s="125"/>
      <c r="N25" s="125"/>
      <c r="O25" s="131"/>
      <c r="P25" s="129"/>
      <c r="Q25" s="123"/>
      <c r="U25" s="135"/>
      <c r="V25" s="135"/>
      <c r="W25" s="136"/>
    </row>
    <row r="26" spans="1:25" s="99" customFormat="1" ht="23.1" customHeight="1" x14ac:dyDescent="0.15">
      <c r="A26" s="118" t="s">
        <v>665</v>
      </c>
      <c r="B26" s="121" t="s">
        <v>666</v>
      </c>
      <c r="C26" s="48">
        <v>2529</v>
      </c>
      <c r="D26" s="123"/>
      <c r="E26" s="123"/>
      <c r="G26" s="125"/>
      <c r="H26" s="125"/>
      <c r="I26" s="131"/>
      <c r="J26" s="129"/>
      <c r="K26" s="123"/>
      <c r="L26" s="123"/>
      <c r="M26" s="125"/>
      <c r="N26" s="125"/>
      <c r="O26" s="131"/>
      <c r="P26" s="129"/>
      <c r="Q26" s="123"/>
      <c r="U26" s="135"/>
      <c r="V26" s="135"/>
      <c r="W26" s="136"/>
    </row>
    <row r="27" spans="1:25" s="99" customFormat="1" ht="30" customHeight="1" x14ac:dyDescent="0.15">
      <c r="A27" s="3" t="s">
        <v>114</v>
      </c>
      <c r="B27" s="4"/>
      <c r="C27" s="42">
        <f>C4+C8+C18+C21+C24</f>
        <v>16653</v>
      </c>
      <c r="G27" s="115" t="str">
        <f t="shared" ref="G27:I27" si="7">""</f>
        <v/>
      </c>
      <c r="H27" s="115" t="str">
        <f t="shared" si="7"/>
        <v/>
      </c>
      <c r="I27" s="115" t="str">
        <f t="shared" si="7"/>
        <v/>
      </c>
      <c r="J27" s="129"/>
      <c r="M27" s="115" t="str">
        <f t="shared" ref="M27:O27" si="8">""</f>
        <v/>
      </c>
      <c r="N27" s="130" t="str">
        <f t="shared" si="8"/>
        <v/>
      </c>
      <c r="O27" s="115" t="str">
        <f t="shared" si="8"/>
        <v/>
      </c>
      <c r="W27" s="137" t="e">
        <f>W28+#REF!+#REF!+#REF!+#REF!+#REF!+#REF!+#REF!+#REF!+#REF!+#REF!+#REF!+#REF!+#REF!+#REF!+#REF!+#REF!+#REF!+#REF!+#REF!+#REF!</f>
        <v>#REF!</v>
      </c>
      <c r="X27" s="137" t="e">
        <f>X28+#REF!+#REF!+#REF!+#REF!+#REF!+#REF!+#REF!+#REF!+#REF!+#REF!+#REF!+#REF!+#REF!+#REF!+#REF!+#REF!+#REF!+#REF!+#REF!+#REF!</f>
        <v>#REF!</v>
      </c>
    </row>
    <row r="28" spans="1:25" ht="19.5" customHeight="1" x14ac:dyDescent="0.2">
      <c r="Q28" s="138"/>
      <c r="U28" s="139" t="s">
        <v>147</v>
      </c>
      <c r="V28" s="139" t="s">
        <v>148</v>
      </c>
      <c r="W28" s="140">
        <v>19998</v>
      </c>
      <c r="X28" s="106">
        <f t="shared" ref="X28:X30" si="9">C28-W28</f>
        <v>-19998</v>
      </c>
      <c r="Y28" s="106">
        <f t="shared" ref="Y28:Y30" si="10">U28-A28</f>
        <v>232</v>
      </c>
    </row>
    <row r="29" spans="1:25" ht="19.5" customHeight="1" x14ac:dyDescent="0.2">
      <c r="Q29" s="138"/>
      <c r="U29" s="139" t="s">
        <v>149</v>
      </c>
      <c r="V29" s="139" t="s">
        <v>150</v>
      </c>
      <c r="W29" s="140">
        <v>19998</v>
      </c>
      <c r="X29" s="106">
        <f t="shared" si="9"/>
        <v>-19998</v>
      </c>
      <c r="Y29" s="106">
        <f t="shared" si="10"/>
        <v>23203</v>
      </c>
    </row>
    <row r="30" spans="1:25" ht="19.5" customHeight="1" x14ac:dyDescent="0.2">
      <c r="Q30" s="138"/>
      <c r="U30" s="139" t="s">
        <v>151</v>
      </c>
      <c r="V30" s="139" t="s">
        <v>152</v>
      </c>
      <c r="W30" s="140">
        <v>19998</v>
      </c>
      <c r="X30" s="106">
        <f t="shared" si="9"/>
        <v>-19998</v>
      </c>
      <c r="Y30" s="106">
        <f t="shared" si="10"/>
        <v>2320301</v>
      </c>
    </row>
    <row r="31" spans="1:25" ht="19.5" customHeight="1" x14ac:dyDescent="0.2">
      <c r="Q31" s="138"/>
    </row>
    <row r="32" spans="1:25" ht="19.5" customHeight="1" x14ac:dyDescent="0.2">
      <c r="Q32" s="138"/>
    </row>
    <row r="33" spans="2:17" ht="19.5" customHeight="1" x14ac:dyDescent="0.2">
      <c r="Q33" s="138"/>
    </row>
    <row r="34" spans="2:17" ht="19.5" customHeight="1" x14ac:dyDescent="0.2">
      <c r="Q34" s="138"/>
    </row>
    <row r="35" spans="2:17" ht="19.5" customHeight="1" x14ac:dyDescent="0.2">
      <c r="Q35" s="138"/>
    </row>
    <row r="36" spans="2:17" ht="19.5" customHeight="1" x14ac:dyDescent="0.2">
      <c r="Q36" s="138"/>
    </row>
    <row r="37" spans="2:17" ht="19.5" customHeight="1" x14ac:dyDescent="0.2">
      <c r="Q37" s="138"/>
    </row>
    <row r="38" spans="2:17" ht="19.5" customHeight="1" x14ac:dyDescent="0.2">
      <c r="Q38" s="138"/>
    </row>
    <row r="39" spans="2:17" ht="19.5" customHeight="1" x14ac:dyDescent="0.2">
      <c r="Q39" s="138"/>
    </row>
    <row r="40" spans="2:17" ht="19.5" customHeight="1" x14ac:dyDescent="0.2">
      <c r="Q40" s="138"/>
    </row>
    <row r="41" spans="2:17" ht="19.5" customHeight="1" x14ac:dyDescent="0.2">
      <c r="Q41" s="138"/>
    </row>
    <row r="42" spans="2:17" ht="19.5" customHeight="1" x14ac:dyDescent="0.2">
      <c r="Q42" s="138"/>
    </row>
    <row r="43" spans="2:17" ht="19.5" customHeight="1" x14ac:dyDescent="0.2">
      <c r="Q43" s="138"/>
    </row>
    <row r="44" spans="2:17" x14ac:dyDescent="0.2">
      <c r="B44" s="127" t="s">
        <v>115</v>
      </c>
      <c r="D44" s="127" t="s">
        <v>115</v>
      </c>
    </row>
    <row r="45" spans="2:17" x14ac:dyDescent="0.2">
      <c r="B45" s="127" t="s">
        <v>115</v>
      </c>
      <c r="D45" s="127" t="s">
        <v>115</v>
      </c>
    </row>
    <row r="46" spans="2:17" x14ac:dyDescent="0.2">
      <c r="B46" s="127" t="s">
        <v>115</v>
      </c>
      <c r="D46" s="127" t="s">
        <v>115</v>
      </c>
    </row>
    <row r="47" spans="2:17" x14ac:dyDescent="0.2">
      <c r="B47" s="127" t="s">
        <v>115</v>
      </c>
      <c r="D47" s="127" t="s">
        <v>115</v>
      </c>
    </row>
    <row r="48" spans="2:17" x14ac:dyDescent="0.2">
      <c r="B48" s="127" t="s">
        <v>115</v>
      </c>
      <c r="D48" s="127" t="s">
        <v>115</v>
      </c>
    </row>
    <row r="49" spans="2:4" x14ac:dyDescent="0.2">
      <c r="B49" s="127" t="s">
        <v>115</v>
      </c>
      <c r="D49" s="127" t="s">
        <v>115</v>
      </c>
    </row>
  </sheetData>
  <mergeCells count="2">
    <mergeCell ref="A1:C1"/>
    <mergeCell ref="A27:B27"/>
  </mergeCells>
  <phoneticPr fontId="55" type="noConversion"/>
  <printOptions horizontalCentered="1"/>
  <pageMargins left="0.74791666666666701" right="0.74791666666666701" top="1.18055555555556" bottom="1.18055555555556" header="0.51180555555555596" footer="0.51180555555555596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1"/>
  <sheetViews>
    <sheetView showZeros="0" tabSelected="1" workbookViewId="0">
      <selection activeCell="B7" sqref="B7"/>
    </sheetView>
  </sheetViews>
  <sheetFormatPr defaultColWidth="9" defaultRowHeight="15.75" x14ac:dyDescent="0.15"/>
  <cols>
    <col min="1" max="1" width="21.125" style="85" customWidth="1"/>
    <col min="2" max="2" width="39.25" style="85" customWidth="1"/>
    <col min="3" max="3" width="18.875" style="86" customWidth="1"/>
    <col min="4" max="16384" width="9" style="85"/>
  </cols>
  <sheetData>
    <row r="1" spans="1:5" ht="39.75" customHeight="1" x14ac:dyDescent="0.15">
      <c r="A1" s="5" t="s">
        <v>667</v>
      </c>
      <c r="B1" s="5"/>
      <c r="C1" s="5"/>
    </row>
    <row r="2" spans="1:5" s="80" customFormat="1" ht="24.95" customHeight="1" x14ac:dyDescent="0.15">
      <c r="C2" s="87" t="s">
        <v>14</v>
      </c>
    </row>
    <row r="3" spans="1:5" s="81" customFormat="1" ht="33" customHeight="1" x14ac:dyDescent="0.15">
      <c r="A3" s="88" t="s">
        <v>117</v>
      </c>
      <c r="B3" s="88" t="s">
        <v>154</v>
      </c>
      <c r="C3" s="89" t="s">
        <v>19</v>
      </c>
    </row>
    <row r="4" spans="1:5" s="81" customFormat="1" ht="24.95" customHeight="1" x14ac:dyDescent="0.15">
      <c r="A4" s="90">
        <v>102</v>
      </c>
      <c r="B4" s="8" t="s">
        <v>697</v>
      </c>
      <c r="C4" s="42">
        <f>C5</f>
        <v>2451</v>
      </c>
    </row>
    <row r="5" spans="1:5" s="82" customFormat="1" ht="24.95" customHeight="1" x14ac:dyDescent="0.15">
      <c r="A5" s="92" t="s">
        <v>668</v>
      </c>
      <c r="B5" s="93" t="s">
        <v>669</v>
      </c>
      <c r="C5" s="48">
        <f>C6+C7+C8+C11</f>
        <v>2451</v>
      </c>
    </row>
    <row r="6" spans="1:5" s="83" customFormat="1" ht="24.95" customHeight="1" x14ac:dyDescent="0.15">
      <c r="A6" s="51">
        <v>1021001</v>
      </c>
      <c r="B6" s="94" t="s">
        <v>670</v>
      </c>
      <c r="C6" s="48">
        <v>399</v>
      </c>
      <c r="E6" s="95"/>
    </row>
    <row r="7" spans="1:5" s="80" customFormat="1" ht="24.95" customHeight="1" x14ac:dyDescent="0.15">
      <c r="A7" s="51">
        <v>1021002</v>
      </c>
      <c r="B7" s="94" t="s">
        <v>671</v>
      </c>
      <c r="C7" s="48">
        <v>2010</v>
      </c>
    </row>
    <row r="8" spans="1:5" s="81" customFormat="1" ht="24.95" customHeight="1" x14ac:dyDescent="0.15">
      <c r="A8" s="51">
        <v>1021003</v>
      </c>
      <c r="B8" s="94" t="s">
        <v>672</v>
      </c>
      <c r="C8" s="48">
        <v>37</v>
      </c>
    </row>
    <row r="9" spans="1:5" s="80" customFormat="1" ht="24.95" customHeight="1" x14ac:dyDescent="0.15">
      <c r="A9" s="51">
        <v>1021004</v>
      </c>
      <c r="B9" s="94" t="s">
        <v>673</v>
      </c>
      <c r="C9" s="48">
        <v>0</v>
      </c>
      <c r="E9" s="96"/>
    </row>
    <row r="10" spans="1:5" s="80" customFormat="1" ht="24.95" customHeight="1" x14ac:dyDescent="0.15">
      <c r="A10" s="51">
        <v>1021005</v>
      </c>
      <c r="B10" s="94" t="s">
        <v>674</v>
      </c>
      <c r="C10" s="48">
        <v>0</v>
      </c>
    </row>
    <row r="11" spans="1:5" s="81" customFormat="1" ht="24.95" customHeight="1" x14ac:dyDescent="0.15">
      <c r="A11" s="51">
        <v>1021099</v>
      </c>
      <c r="B11" s="94" t="s">
        <v>675</v>
      </c>
      <c r="C11" s="48">
        <v>5</v>
      </c>
    </row>
    <row r="12" spans="1:5" s="80" customFormat="1" ht="24.95" customHeight="1" x14ac:dyDescent="0.15">
      <c r="A12" s="90">
        <v>110</v>
      </c>
      <c r="B12" s="91" t="s">
        <v>676</v>
      </c>
      <c r="C12" s="42">
        <v>3103</v>
      </c>
      <c r="E12" s="96"/>
    </row>
    <row r="13" spans="1:5" s="81" customFormat="1" ht="24.95" customHeight="1" x14ac:dyDescent="0.15">
      <c r="A13" s="92">
        <v>11008</v>
      </c>
      <c r="B13" s="93" t="s">
        <v>677</v>
      </c>
      <c r="C13" s="48">
        <v>3103</v>
      </c>
    </row>
    <row r="14" spans="1:5" s="81" customFormat="1" ht="24.95" customHeight="1" x14ac:dyDescent="0.15">
      <c r="A14" s="51">
        <v>1100803</v>
      </c>
      <c r="B14" s="51" t="s">
        <v>678</v>
      </c>
      <c r="C14" s="48">
        <v>3103</v>
      </c>
    </row>
    <row r="15" spans="1:5" s="84" customFormat="1" ht="30" customHeight="1" x14ac:dyDescent="0.15">
      <c r="A15" s="20" t="s">
        <v>114</v>
      </c>
      <c r="B15" s="15"/>
      <c r="C15" s="42">
        <f>C4+C12</f>
        <v>5554</v>
      </c>
    </row>
    <row r="16" spans="1:5" x14ac:dyDescent="0.15">
      <c r="B16" s="97" t="s">
        <v>115</v>
      </c>
      <c r="D16" s="97" t="s">
        <v>115</v>
      </c>
    </row>
    <row r="17" spans="2:4" x14ac:dyDescent="0.15">
      <c r="B17" s="97" t="s">
        <v>115</v>
      </c>
      <c r="D17" s="97" t="s">
        <v>115</v>
      </c>
    </row>
    <row r="18" spans="2:4" x14ac:dyDescent="0.15">
      <c r="B18" s="97" t="s">
        <v>115</v>
      </c>
      <c r="D18" s="97" t="s">
        <v>115</v>
      </c>
    </row>
    <row r="19" spans="2:4" x14ac:dyDescent="0.15">
      <c r="B19" s="97" t="s">
        <v>115</v>
      </c>
      <c r="D19" s="97" t="s">
        <v>115</v>
      </c>
    </row>
    <row r="20" spans="2:4" x14ac:dyDescent="0.15">
      <c r="B20" s="97" t="s">
        <v>115</v>
      </c>
      <c r="D20" s="97" t="s">
        <v>115</v>
      </c>
    </row>
    <row r="21" spans="2:4" x14ac:dyDescent="0.15">
      <c r="B21" s="97" t="s">
        <v>115</v>
      </c>
      <c r="D21" s="97" t="s">
        <v>115</v>
      </c>
    </row>
  </sheetData>
  <mergeCells count="2">
    <mergeCell ref="A1:C1"/>
    <mergeCell ref="A15:B15"/>
  </mergeCells>
  <phoneticPr fontId="55" type="noConversion"/>
  <printOptions horizontalCentered="1"/>
  <pageMargins left="0.92013888888888895" right="0.74791666666666701" top="1.18055555555556" bottom="1.18055555555556" header="0.51180555555555596" footer="0.5118055555555559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12</vt:i4>
      </vt:variant>
    </vt:vector>
  </HeadingPairs>
  <TitlesOfParts>
    <vt:vector size="22" baseType="lpstr">
      <vt:lpstr>Define</vt:lpstr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表1!Print_Area</vt:lpstr>
      <vt:lpstr>表2!Print_Area</vt:lpstr>
      <vt:lpstr>表4!Print_Area</vt:lpstr>
      <vt:lpstr>表5!Print_Area</vt:lpstr>
      <vt:lpstr>表7!Print_Area</vt:lpstr>
      <vt:lpstr>表8!Print_Area</vt:lpstr>
      <vt:lpstr>表9!Print_Area</vt:lpstr>
      <vt:lpstr>表4!Print_Titles</vt:lpstr>
      <vt:lpstr>表5!Print_Titles</vt:lpstr>
      <vt:lpstr>表7!Print_Titles</vt:lpstr>
      <vt:lpstr>表8!Print_Titles</vt:lpstr>
      <vt:lpstr>表9!Print_Titles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China</cp:lastModifiedBy>
  <dcterms:created xsi:type="dcterms:W3CDTF">2006-09-16T00:00:00Z</dcterms:created>
  <dcterms:modified xsi:type="dcterms:W3CDTF">2024-12-26T03:23:43Z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