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 activeTab="1"/>
  </bookViews>
  <sheets>
    <sheet name="表5" sheetId="1" r:id="rId1"/>
    <sheet name="表6" sheetId="2" r:id="rId2"/>
    <sheet name="Sheet3" sheetId="3" r:id="rId3"/>
  </sheets>
  <definedNames>
    <definedName name="_xlnm.Print_Area" localSheetId="0">表5!$A$1:$P$119</definedName>
    <definedName name="_xlnm.Print_Area" localSheetId="1">表6!$A$1:$O$48</definedName>
    <definedName name="_xlnm.Print_Titles" localSheetId="0">表5!$1:$4</definedName>
    <definedName name="_xlnm.Print_Titles" localSheetId="1">表6!$1:$4</definedName>
  </definedNames>
  <calcPr calcId="144525"/>
</workbook>
</file>

<file path=xl/sharedStrings.xml><?xml version="1.0" encoding="utf-8"?>
<sst xmlns="http://schemas.openxmlformats.org/spreadsheetml/2006/main" count="179">
  <si>
    <t>表5    2017年一般公共预算上级转移支付资金提前下达情况表</t>
  </si>
  <si>
    <t>单位：万元</t>
  </si>
  <si>
    <t>序号</t>
  </si>
  <si>
    <t>项 目 名 称</t>
  </si>
  <si>
    <t>提前下       达数</t>
  </si>
  <si>
    <t>列市级年初数</t>
  </si>
  <si>
    <t>提前下达区数</t>
  </si>
  <si>
    <t>小计</t>
  </si>
  <si>
    <t>路南</t>
  </si>
  <si>
    <t>路北</t>
  </si>
  <si>
    <t>古冶</t>
  </si>
  <si>
    <t>开平</t>
  </si>
  <si>
    <t>丰润</t>
  </si>
  <si>
    <t>丰南</t>
  </si>
  <si>
    <t>高新</t>
  </si>
  <si>
    <t>海港</t>
  </si>
  <si>
    <t>芦台</t>
  </si>
  <si>
    <t>汉沽</t>
  </si>
  <si>
    <t>曹妃甸</t>
  </si>
  <si>
    <t>合计</t>
  </si>
  <si>
    <t>一般转移支付功能分类</t>
  </si>
  <si>
    <t>专项转移支付功能分类</t>
  </si>
  <si>
    <t>一</t>
  </si>
  <si>
    <t>一般性转移支付资金</t>
  </si>
  <si>
    <t>总计</t>
  </si>
  <si>
    <t>（一）</t>
  </si>
  <si>
    <t>均衡性转移支付</t>
  </si>
  <si>
    <t>（二）</t>
  </si>
  <si>
    <t>老少边穷转移支付</t>
  </si>
  <si>
    <t>（三）</t>
  </si>
  <si>
    <t>县级基本财力保障机制奖补资金</t>
  </si>
  <si>
    <t>（四）</t>
  </si>
  <si>
    <t>结算补助</t>
  </si>
  <si>
    <t>（五）</t>
  </si>
  <si>
    <t>资源枯竭型城市转移支付</t>
  </si>
  <si>
    <t>（六）</t>
  </si>
  <si>
    <t>成品油价格和税费改革转移支付</t>
  </si>
  <si>
    <t>（七）</t>
  </si>
  <si>
    <t>基层公检法司转移支付</t>
  </si>
  <si>
    <t>（八）</t>
  </si>
  <si>
    <t>义务教育等转移支付</t>
  </si>
  <si>
    <t>（九）</t>
  </si>
  <si>
    <t>基本养老保险和低保等转移支付</t>
  </si>
  <si>
    <t>（十）</t>
  </si>
  <si>
    <t>城乡居民医疗保险转移支付</t>
  </si>
  <si>
    <t>（十一）</t>
  </si>
  <si>
    <t>农村综合改革转移支付</t>
  </si>
  <si>
    <t>（十二）</t>
  </si>
  <si>
    <t>产粮（油）大县奖励资金</t>
  </si>
  <si>
    <t>（十三）</t>
  </si>
  <si>
    <t>固定数额补助</t>
  </si>
  <si>
    <t>（十四）</t>
  </si>
  <si>
    <t>其他一般性转移支付</t>
  </si>
  <si>
    <t>二</t>
  </si>
  <si>
    <t>专项转移支付资金</t>
  </si>
  <si>
    <t>一般公共服务支出</t>
  </si>
  <si>
    <t>基层宗教事务管理补助资金</t>
  </si>
  <si>
    <t>接收军转干部人员经费专项转移支付资金</t>
  </si>
  <si>
    <t>妇女之家建设专项资金</t>
  </si>
  <si>
    <t>国防支出</t>
  </si>
  <si>
    <t>市县重点人防工程补助资金</t>
  </si>
  <si>
    <t>公共安全支出</t>
  </si>
  <si>
    <t>禁毒补助经费</t>
  </si>
  <si>
    <t>监狱和强制隔离戒毒补助资金</t>
  </si>
  <si>
    <t>出入境证件制作及管理经费</t>
  </si>
  <si>
    <t>全省法院建设补助经费</t>
  </si>
  <si>
    <t>教育支出</t>
  </si>
  <si>
    <t>学生资助补助经费（普通高中助学）</t>
  </si>
  <si>
    <t>学生资助补助经费（中等职业教育助学）</t>
  </si>
  <si>
    <t>学生资助补助经费（高等教育）</t>
  </si>
  <si>
    <t>支持学前教育发展资金</t>
  </si>
  <si>
    <t>中小学及幼儿园国家级培训计划资金</t>
  </si>
  <si>
    <t>现代职业教育质量提升计划专项资金</t>
  </si>
  <si>
    <t>特殊教育补助经费</t>
  </si>
  <si>
    <t>地方高校生均拨款奖补资金</t>
  </si>
  <si>
    <t>特殊教育补助</t>
  </si>
  <si>
    <t>普通高中补助</t>
  </si>
  <si>
    <t>现代职业教育发展专项资金（中等职业教育综合补助经费）</t>
  </si>
  <si>
    <t>科技支出</t>
  </si>
  <si>
    <t>技术创新引导专项资金</t>
  </si>
  <si>
    <t>支持市县科技创新和科学普及专项资金</t>
  </si>
  <si>
    <t>现代农业产业技术体系河北省创新团队建设专项资金</t>
  </si>
  <si>
    <t>农业科技成果转化及推广专项资金</t>
  </si>
  <si>
    <t>引智及人才培养专项资金</t>
  </si>
  <si>
    <t>文化体育与传媒支出</t>
  </si>
  <si>
    <t>中央补助地方公共文化服务体系建设专项资金</t>
  </si>
  <si>
    <t>文化产业发展专项资金</t>
  </si>
  <si>
    <t>宣传文化（发展）专项资金</t>
  </si>
  <si>
    <t>文物保护专项资金</t>
  </si>
  <si>
    <t>公共文化服务体系建设经费</t>
  </si>
  <si>
    <t>非物质文化遗产保护专项资金</t>
  </si>
  <si>
    <t>社会保障和就业支出</t>
  </si>
  <si>
    <t>优抚对象补助资金</t>
  </si>
  <si>
    <t>中央财政孤儿基本生活保障补助资金</t>
  </si>
  <si>
    <t>中央财政就业补助资金</t>
  </si>
  <si>
    <t>中央财政困难群众基本生活救助补助资金</t>
  </si>
  <si>
    <t>退役安置补助经费</t>
  </si>
  <si>
    <t>流浪乞讨人员救助补助资金</t>
  </si>
  <si>
    <t>残疾人事业发展补助资金</t>
  </si>
  <si>
    <t>就业创业补助及创业担保贷款贴息专项资金</t>
  </si>
  <si>
    <t>优抚事业单位补助资金</t>
  </si>
  <si>
    <t>自然灾害救助专项资金</t>
  </si>
  <si>
    <t>养老服务体系建设经费</t>
  </si>
  <si>
    <t>建国前老党员生活补贴补助资金</t>
  </si>
  <si>
    <t>医疗卫生与计划生育支出</t>
  </si>
  <si>
    <t>计划生育转移支付资金</t>
  </si>
  <si>
    <t>中央财政医疗服务能力建设补助资金</t>
  </si>
  <si>
    <t>基本药物制度不足资金</t>
  </si>
  <si>
    <t>公共卫生服务补助资金</t>
  </si>
  <si>
    <t>中央财政医疗救助补助资金</t>
  </si>
  <si>
    <t>优抚对象医疗保障经费</t>
  </si>
  <si>
    <t>中医药发展专项资金</t>
  </si>
  <si>
    <t>节能环保支出</t>
  </si>
  <si>
    <t>大气污染防治资金</t>
  </si>
  <si>
    <t>土壤污染防治专项资金</t>
  </si>
  <si>
    <t>林业生态保护恢复资金</t>
  </si>
  <si>
    <t>水污染防治专项资金</t>
  </si>
  <si>
    <t>农林水支出</t>
  </si>
  <si>
    <t>农业综合开发补助资金</t>
  </si>
  <si>
    <t>水利发展资金</t>
  </si>
  <si>
    <t>普惠金融发展专项资金</t>
  </si>
  <si>
    <t>林业改革发展补助资金</t>
  </si>
  <si>
    <t>农业专项转移支付资金</t>
  </si>
  <si>
    <t>地下水超采综合治理专项资金</t>
  </si>
  <si>
    <t>农业产业发展专项资金</t>
  </si>
  <si>
    <t>农产品质量安全及疫病防治专项资金</t>
  </si>
  <si>
    <t>新型农业经营主体示范带动项目补助资金</t>
  </si>
  <si>
    <t>防汛抗旱项目补助资金</t>
  </si>
  <si>
    <t>交通运输支出</t>
  </si>
  <si>
    <t>车辆购置税收入补助地方资金</t>
  </si>
  <si>
    <t>普通国省干线公路建设养护发展专项资金</t>
  </si>
  <si>
    <t>农村公路建设养护发展专项资金</t>
  </si>
  <si>
    <t>道路场站建设及事业发展专项资金</t>
  </si>
  <si>
    <t>资源勘探信息等支出</t>
  </si>
  <si>
    <t>中小企业发展专项资金</t>
  </si>
  <si>
    <t>化解钢铁产能专项资金</t>
  </si>
  <si>
    <t>战略性新兴产业发展专项资金</t>
  </si>
  <si>
    <t>工业转型升级（技改）专项资金</t>
  </si>
  <si>
    <t>非煤矿山综合治理专项资金</t>
  </si>
  <si>
    <t>商业服务业等支出</t>
  </si>
  <si>
    <t>外经贸发展专项资金</t>
  </si>
  <si>
    <t>商贸流通发展专项资金</t>
  </si>
  <si>
    <t>旅游发展专项资金</t>
  </si>
  <si>
    <t>住房保障支出</t>
  </si>
  <si>
    <t>农村危房改造补助资金</t>
  </si>
  <si>
    <t>中央财政保障性安居工程专项资金</t>
  </si>
  <si>
    <t>省财政保障性安居工程补助资金</t>
  </si>
  <si>
    <t>（十五）</t>
  </si>
  <si>
    <t>国土海洋气象等支出</t>
  </si>
  <si>
    <t>矿产资源及地质环境保护专项资金</t>
  </si>
  <si>
    <t>（十六）</t>
  </si>
  <si>
    <t>粮油物资储备支出</t>
  </si>
  <si>
    <t>军粮供应和集约化保障建设专项资金</t>
  </si>
  <si>
    <t>简易建筑建设专项资金</t>
  </si>
  <si>
    <t>表6    2017年市本级一般公共预算转移支付资金提前下达情况表</t>
  </si>
  <si>
    <t>本级安排数</t>
  </si>
  <si>
    <t>少数民族发展资金的通知</t>
  </si>
  <si>
    <t>农村原民办代课教师教龄补助市级专项资金</t>
  </si>
  <si>
    <t>普通高中补助资金</t>
  </si>
  <si>
    <t>老党员生活补贴市级补助资金</t>
  </si>
  <si>
    <t>基层人力资源和社会保障公共服务平台建设市级补助资金</t>
  </si>
  <si>
    <t>残疾人家庭有线电视基本收视维护费市级补助资金</t>
  </si>
  <si>
    <t>市级残疾人（儿童）康复救助资金</t>
  </si>
  <si>
    <t>食品快检试剂市级补贴经费</t>
  </si>
  <si>
    <t>村级疫情报告员市级补助资金</t>
  </si>
  <si>
    <t>乡村卫生一体化补助资金</t>
  </si>
  <si>
    <t>食品安全协管员市级补助资金</t>
  </si>
  <si>
    <t>农村社会发展资金（农村产权流转交易市场建设）</t>
  </si>
  <si>
    <t>农业生产发展资金（病死猪无害化处理及村级两员补助）</t>
  </si>
  <si>
    <t>农业综合发展资金（“三品一标”认证补助项目）</t>
  </si>
  <si>
    <t>林业改革发展资金</t>
  </si>
  <si>
    <t>水利发展资金（基层水利服务体系）</t>
  </si>
  <si>
    <t>水利发展资金（水利工程维修养护）</t>
  </si>
  <si>
    <t>水利发展资金（水土流失综合治理项目）</t>
  </si>
  <si>
    <t>水利发展资金（农村饮水安全工程）</t>
  </si>
  <si>
    <t>水利发展资金（农业水价改革试点项目）</t>
  </si>
  <si>
    <t>农业综合发展资金（农业综合开发市级配套资金）</t>
  </si>
  <si>
    <t>市级扶贫补助经费</t>
  </si>
  <si>
    <t>社保处说是上级专款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</si>
</sst>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center" vertical="center"/>
    </xf>
    <xf numFmtId="0" fontId="4" fillId="0" borderId="0" xfId="49" applyFont="1" applyAlignment="1">
      <alignment horizontal="center" vertical="center"/>
    </xf>
    <xf numFmtId="0" fontId="0" fillId="0" borderId="0" xfId="49" applyFill="1">
      <alignment vertical="center"/>
    </xf>
    <xf numFmtId="0" fontId="0" fillId="0" borderId="0" xfId="49">
      <alignment vertical="center"/>
    </xf>
    <xf numFmtId="0" fontId="5" fillId="0" borderId="1" xfId="49" applyFont="1" applyBorder="1" applyAlignment="1">
      <alignment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49" applyFont="1" applyFill="1" applyBorder="1" applyAlignment="1">
      <alignment horizontal="left" vertical="center" wrapText="1"/>
    </xf>
    <xf numFmtId="176" fontId="2" fillId="0" borderId="6" xfId="49" applyNumberFormat="1" applyFont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49" applyFont="1" applyFill="1" applyBorder="1" applyAlignment="1">
      <alignment vertical="center" wrapText="1"/>
    </xf>
    <xf numFmtId="0" fontId="6" fillId="0" borderId="6" xfId="49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" xfId="0" applyFont="1" applyBorder="1" applyAlignment="1">
      <alignment horizontal="right" vertical="center"/>
    </xf>
    <xf numFmtId="0" fontId="1" fillId="0" borderId="7" xfId="49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vertical="center" wrapText="1"/>
    </xf>
    <xf numFmtId="176" fontId="0" fillId="0" borderId="6" xfId="0" applyNumberFormat="1" applyBorder="1">
      <alignment vertical="center"/>
    </xf>
    <xf numFmtId="176" fontId="2" fillId="0" borderId="6" xfId="0" applyNumberFormat="1" applyFont="1" applyFill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6" xfId="0" applyFill="1" applyBorder="1">
      <alignment vertical="center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2" fillId="0" borderId="6" xfId="49" applyFont="1" applyBorder="1" applyAlignment="1">
      <alignment horizontal="left" vertical="center" wrapText="1"/>
    </xf>
    <xf numFmtId="0" fontId="2" fillId="0" borderId="6" xfId="49" applyFont="1" applyBorder="1" applyAlignment="1">
      <alignment vertical="center" wrapText="1"/>
    </xf>
    <xf numFmtId="0" fontId="5" fillId="0" borderId="1" xfId="49" applyFont="1" applyBorder="1" applyAlignment="1">
      <alignment horizontal="center" vertical="center"/>
    </xf>
    <xf numFmtId="0" fontId="2" fillId="0" borderId="7" xfId="49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0" fillId="0" borderId="6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121"/>
  <sheetViews>
    <sheetView showZeros="0" view="pageBreakPreview" zoomScale="115" zoomScaleNormal="100" zoomScaleSheetLayoutView="115" workbookViewId="0">
      <pane xSplit="2" ySplit="4" topLeftCell="C101" activePane="bottomRight" state="frozen"/>
      <selection/>
      <selection pane="topRight"/>
      <selection pane="bottomLeft"/>
      <selection pane="bottomRight" activeCell="B43" sqref="B43"/>
    </sheetView>
  </sheetViews>
  <sheetFormatPr defaultColWidth="9" defaultRowHeight="13.5"/>
  <cols>
    <col min="1" max="1" width="6.625" customWidth="1"/>
    <col min="2" max="2" width="29.125" customWidth="1"/>
    <col min="3" max="3" width="7.375" customWidth="1"/>
    <col min="4" max="4" width="7.75" customWidth="1"/>
    <col min="5" max="5" width="7.375" customWidth="1"/>
    <col min="6" max="6" width="6.25" customWidth="1"/>
    <col min="7" max="7" width="6.75" customWidth="1"/>
    <col min="8" max="8" width="6.625" customWidth="1"/>
    <col min="9" max="9" width="6.875" customWidth="1"/>
    <col min="10" max="11" width="6.75" customWidth="1"/>
    <col min="12" max="13" width="6.25" customWidth="1"/>
    <col min="14" max="15" width="5.375" customWidth="1"/>
    <col min="16" max="16" width="7" customWidth="1"/>
    <col min="18" max="19" width="14.5" customWidth="1"/>
    <col min="20" max="20" width="12.625" customWidth="1"/>
    <col min="21" max="21" width="15.625" customWidth="1"/>
  </cols>
  <sheetData>
    <row r="1" ht="34.1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20.1" customHeight="1" spans="2:16">
      <c r="B2" s="7"/>
      <c r="C2" s="7"/>
      <c r="D2" s="8"/>
      <c r="O2" s="42" t="s">
        <v>1</v>
      </c>
      <c r="P2" s="42"/>
    </row>
    <row r="3" s="3" customFormat="1" ht="25.9" customHeight="1" spans="1:16">
      <c r="A3" s="34" t="s">
        <v>2</v>
      </c>
      <c r="B3" s="34" t="s">
        <v>3</v>
      </c>
      <c r="C3" s="34" t="s">
        <v>4</v>
      </c>
      <c r="D3" s="34" t="s">
        <v>5</v>
      </c>
      <c r="E3" s="35" t="s">
        <v>6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43"/>
    </row>
    <row r="4" s="3" customFormat="1" ht="38.45" customHeight="1" spans="1:21">
      <c r="A4" s="37"/>
      <c r="B4" s="37"/>
      <c r="C4" s="37"/>
      <c r="D4" s="37"/>
      <c r="E4" s="38" t="s">
        <v>7</v>
      </c>
      <c r="F4" s="39" t="s">
        <v>8</v>
      </c>
      <c r="G4" s="39" t="s">
        <v>9</v>
      </c>
      <c r="H4" s="39" t="s">
        <v>10</v>
      </c>
      <c r="I4" s="39" t="s">
        <v>11</v>
      </c>
      <c r="J4" s="39" t="s">
        <v>12</v>
      </c>
      <c r="K4" s="39" t="s">
        <v>13</v>
      </c>
      <c r="L4" s="39" t="s">
        <v>14</v>
      </c>
      <c r="M4" s="39" t="s">
        <v>15</v>
      </c>
      <c r="N4" s="39" t="s">
        <v>16</v>
      </c>
      <c r="O4" s="39" t="s">
        <v>17</v>
      </c>
      <c r="P4" s="39" t="s">
        <v>18</v>
      </c>
      <c r="R4" s="44"/>
      <c r="S4" s="44" t="s">
        <v>19</v>
      </c>
      <c r="T4" s="45" t="s">
        <v>20</v>
      </c>
      <c r="U4" s="46" t="s">
        <v>21</v>
      </c>
    </row>
    <row r="5" ht="24.95" customHeight="1" spans="1:21">
      <c r="A5" s="17" t="s">
        <v>22</v>
      </c>
      <c r="B5" s="40" t="s">
        <v>23</v>
      </c>
      <c r="C5" s="19">
        <f>SUM(C6:C19)</f>
        <v>224227.22</v>
      </c>
      <c r="D5" s="19">
        <f>SUM(D6:D19)</f>
        <v>76313.38</v>
      </c>
      <c r="E5" s="19">
        <f>SUM(E6:E19)</f>
        <v>147913.84</v>
      </c>
      <c r="F5" s="19">
        <f t="shared" ref="F5:P5" si="0">SUM(F6:F19)</f>
        <v>5836.8</v>
      </c>
      <c r="G5" s="19">
        <f t="shared" si="0"/>
        <v>9600.54</v>
      </c>
      <c r="H5" s="19">
        <f t="shared" si="0"/>
        <v>19306.28</v>
      </c>
      <c r="I5" s="19">
        <f t="shared" si="0"/>
        <v>13286.5</v>
      </c>
      <c r="J5" s="19">
        <f t="shared" si="0"/>
        <v>45170.58</v>
      </c>
      <c r="K5" s="19">
        <f t="shared" si="0"/>
        <v>32268.95</v>
      </c>
      <c r="L5" s="19">
        <f t="shared" si="0"/>
        <v>2755.9</v>
      </c>
      <c r="M5" s="19">
        <f t="shared" si="0"/>
        <v>3969.88</v>
      </c>
      <c r="N5" s="19">
        <f t="shared" si="0"/>
        <v>2531.6</v>
      </c>
      <c r="O5" s="19">
        <f t="shared" si="0"/>
        <v>2955</v>
      </c>
      <c r="P5" s="19">
        <f t="shared" si="0"/>
        <v>10231.41</v>
      </c>
      <c r="R5" s="17" t="s">
        <v>24</v>
      </c>
      <c r="S5" s="30">
        <f>T5+U5</f>
        <v>195469</v>
      </c>
      <c r="T5" s="30">
        <f>SUM(T6:T22)</f>
        <v>76314</v>
      </c>
      <c r="U5" s="30">
        <f>SUM(U6:U22)</f>
        <v>119155</v>
      </c>
    </row>
    <row r="6" ht="24.95" customHeight="1" spans="1:21">
      <c r="A6" s="17" t="s">
        <v>25</v>
      </c>
      <c r="B6" s="40" t="s">
        <v>26</v>
      </c>
      <c r="C6" s="19">
        <f>D6+E6</f>
        <v>60594.92</v>
      </c>
      <c r="D6" s="19">
        <v>16426</v>
      </c>
      <c r="E6" s="19">
        <v>44168.92</v>
      </c>
      <c r="F6" s="19">
        <v>2529.8</v>
      </c>
      <c r="G6" s="19">
        <v>4329.84</v>
      </c>
      <c r="H6" s="19">
        <v>5337.28</v>
      </c>
      <c r="I6" s="19">
        <v>4561.4</v>
      </c>
      <c r="J6" s="19">
        <v>11133.08</v>
      </c>
      <c r="K6" s="19">
        <v>9558.4</v>
      </c>
      <c r="L6" s="19">
        <v>1199</v>
      </c>
      <c r="M6" s="19">
        <v>1153</v>
      </c>
      <c r="N6" s="19">
        <v>834</v>
      </c>
      <c r="O6" s="19">
        <v>1170</v>
      </c>
      <c r="P6" s="19">
        <v>2363.12</v>
      </c>
      <c r="R6" s="31">
        <v>201</v>
      </c>
      <c r="S6" s="31">
        <f>T6+U6</f>
        <v>2445</v>
      </c>
      <c r="T6" s="31">
        <v>2404</v>
      </c>
      <c r="U6" s="31">
        <v>41</v>
      </c>
    </row>
    <row r="7" ht="24.95" customHeight="1" spans="1:21">
      <c r="A7" s="17" t="s">
        <v>27</v>
      </c>
      <c r="B7" s="40" t="s">
        <v>28</v>
      </c>
      <c r="C7" s="19">
        <f t="shared" ref="C7:C20" si="1">D7+E7</f>
        <v>557</v>
      </c>
      <c r="D7" s="19">
        <v>352.38</v>
      </c>
      <c r="E7" s="19">
        <v>204.62</v>
      </c>
      <c r="F7" s="19">
        <v>20</v>
      </c>
      <c r="G7" s="19"/>
      <c r="H7" s="19"/>
      <c r="I7" s="19">
        <v>35</v>
      </c>
      <c r="J7" s="19">
        <v>35</v>
      </c>
      <c r="K7" s="19">
        <v>27.05</v>
      </c>
      <c r="L7" s="19"/>
      <c r="M7" s="19">
        <v>59.78</v>
      </c>
      <c r="N7" s="19"/>
      <c r="O7" s="19"/>
      <c r="P7" s="19">
        <v>27.79</v>
      </c>
      <c r="R7" s="32">
        <v>204</v>
      </c>
      <c r="S7" s="31">
        <f t="shared" ref="S7:S22" si="2">T7+U7</f>
        <v>4932</v>
      </c>
      <c r="T7" s="32">
        <v>4331</v>
      </c>
      <c r="U7" s="32">
        <v>601</v>
      </c>
    </row>
    <row r="8" ht="27" customHeight="1" spans="1:21">
      <c r="A8" s="17" t="s">
        <v>29</v>
      </c>
      <c r="B8" s="40" t="s">
        <v>30</v>
      </c>
      <c r="C8" s="19">
        <f t="shared" si="1"/>
        <v>8105</v>
      </c>
      <c r="D8" s="19">
        <v>407</v>
      </c>
      <c r="E8" s="19">
        <v>7698</v>
      </c>
      <c r="F8" s="19"/>
      <c r="G8" s="19"/>
      <c r="H8" s="19">
        <v>5580</v>
      </c>
      <c r="I8" s="19">
        <v>1232</v>
      </c>
      <c r="J8" s="19">
        <v>886</v>
      </c>
      <c r="K8" s="19"/>
      <c r="L8" s="19"/>
      <c r="M8" s="19"/>
      <c r="N8" s="19"/>
      <c r="O8" s="19"/>
      <c r="P8" s="19"/>
      <c r="R8" s="32">
        <v>205</v>
      </c>
      <c r="S8" s="31">
        <f t="shared" si="2"/>
        <v>21267</v>
      </c>
      <c r="T8" s="32">
        <v>2082</v>
      </c>
      <c r="U8" s="32">
        <v>19185</v>
      </c>
    </row>
    <row r="9" ht="24.95" customHeight="1" spans="1:21">
      <c r="A9" s="17" t="s">
        <v>31</v>
      </c>
      <c r="B9" s="40" t="s">
        <v>32</v>
      </c>
      <c r="C9" s="19">
        <f t="shared" si="1"/>
        <v>4803.3</v>
      </c>
      <c r="D9" s="19">
        <v>2854</v>
      </c>
      <c r="E9" s="19">
        <v>1949.3</v>
      </c>
      <c r="F9" s="19">
        <v>145</v>
      </c>
      <c r="G9" s="19">
        <v>164.7</v>
      </c>
      <c r="H9" s="19">
        <v>116</v>
      </c>
      <c r="I9" s="19">
        <v>180.1</v>
      </c>
      <c r="J9" s="19">
        <v>620.5</v>
      </c>
      <c r="K9" s="19">
        <v>321.5</v>
      </c>
      <c r="L9" s="19">
        <v>70.9</v>
      </c>
      <c r="M9" s="19">
        <v>40.1</v>
      </c>
      <c r="N9" s="19">
        <v>8.6</v>
      </c>
      <c r="O9" s="19">
        <v>15</v>
      </c>
      <c r="P9" s="19">
        <v>266.5</v>
      </c>
      <c r="R9" s="31">
        <v>207</v>
      </c>
      <c r="S9" s="31">
        <f t="shared" si="2"/>
        <v>2470</v>
      </c>
      <c r="T9" s="31">
        <v>1162</v>
      </c>
      <c r="U9" s="31">
        <v>1308</v>
      </c>
    </row>
    <row r="10" ht="24.95" customHeight="1" spans="1:21">
      <c r="A10" s="17" t="s">
        <v>33</v>
      </c>
      <c r="B10" s="40" t="s">
        <v>34</v>
      </c>
      <c r="C10" s="19">
        <f t="shared" si="1"/>
        <v>7208</v>
      </c>
      <c r="D10" s="19"/>
      <c r="E10" s="19">
        <v>7208</v>
      </c>
      <c r="F10" s="19"/>
      <c r="G10" s="19"/>
      <c r="H10" s="19">
        <v>4287</v>
      </c>
      <c r="I10" s="19">
        <v>2921</v>
      </c>
      <c r="J10" s="19"/>
      <c r="K10" s="19"/>
      <c r="L10" s="19"/>
      <c r="M10" s="19"/>
      <c r="N10" s="19"/>
      <c r="O10" s="19"/>
      <c r="P10" s="19"/>
      <c r="R10" s="32">
        <v>208</v>
      </c>
      <c r="S10" s="31">
        <f t="shared" si="2"/>
        <v>11057</v>
      </c>
      <c r="T10" s="32">
        <f>3092-95</f>
        <v>2997</v>
      </c>
      <c r="U10" s="32">
        <v>8060</v>
      </c>
    </row>
    <row r="11" ht="30" customHeight="1" spans="1:21">
      <c r="A11" s="17" t="s">
        <v>35</v>
      </c>
      <c r="B11" s="40" t="s">
        <v>36</v>
      </c>
      <c r="C11" s="19">
        <f t="shared" si="1"/>
        <v>26446</v>
      </c>
      <c r="D11" s="19">
        <v>26446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R11" s="32">
        <v>210</v>
      </c>
      <c r="S11" s="31">
        <f t="shared" si="2"/>
        <v>22074</v>
      </c>
      <c r="T11" s="32">
        <v>18222</v>
      </c>
      <c r="U11" s="32">
        <v>3852</v>
      </c>
    </row>
    <row r="12" ht="24.95" customHeight="1" spans="1:21">
      <c r="A12" s="17" t="s">
        <v>37</v>
      </c>
      <c r="B12" s="40" t="s">
        <v>38</v>
      </c>
      <c r="C12" s="19">
        <f t="shared" si="1"/>
        <v>8067</v>
      </c>
      <c r="D12" s="19">
        <v>2455</v>
      </c>
      <c r="E12" s="19">
        <v>5612</v>
      </c>
      <c r="F12" s="19">
        <v>629</v>
      </c>
      <c r="G12" s="19">
        <v>722</v>
      </c>
      <c r="H12" s="19">
        <v>759</v>
      </c>
      <c r="I12" s="19">
        <v>654</v>
      </c>
      <c r="J12" s="19">
        <v>837</v>
      </c>
      <c r="K12" s="19">
        <v>581</v>
      </c>
      <c r="L12" s="19">
        <v>48</v>
      </c>
      <c r="M12" s="19"/>
      <c r="N12" s="19">
        <v>440</v>
      </c>
      <c r="O12" s="19">
        <v>469</v>
      </c>
      <c r="P12" s="19">
        <v>473</v>
      </c>
      <c r="R12" s="31">
        <v>211</v>
      </c>
      <c r="S12" s="31">
        <f t="shared" si="2"/>
        <v>14322</v>
      </c>
      <c r="T12" s="31">
        <v>6804</v>
      </c>
      <c r="U12" s="31">
        <v>7518</v>
      </c>
    </row>
    <row r="13" ht="24.95" customHeight="1" spans="1:21">
      <c r="A13" s="17" t="s">
        <v>39</v>
      </c>
      <c r="B13" s="40" t="s">
        <v>40</v>
      </c>
      <c r="C13" s="19">
        <f t="shared" si="1"/>
        <v>14630</v>
      </c>
      <c r="D13" s="19">
        <v>227</v>
      </c>
      <c r="E13" s="19">
        <v>14403</v>
      </c>
      <c r="F13" s="19">
        <v>1149</v>
      </c>
      <c r="G13" s="19">
        <v>2393</v>
      </c>
      <c r="H13" s="19">
        <v>961</v>
      </c>
      <c r="I13" s="19">
        <v>1177</v>
      </c>
      <c r="J13" s="19">
        <v>4054</v>
      </c>
      <c r="K13" s="19">
        <v>2710</v>
      </c>
      <c r="L13" s="19">
        <v>421</v>
      </c>
      <c r="M13" s="19">
        <v>291</v>
      </c>
      <c r="N13" s="19">
        <v>184</v>
      </c>
      <c r="O13" s="19">
        <v>183</v>
      </c>
      <c r="P13" s="19">
        <v>880</v>
      </c>
      <c r="R13" s="31">
        <v>213</v>
      </c>
      <c r="S13" s="31">
        <f t="shared" si="2"/>
        <v>7201</v>
      </c>
      <c r="T13" s="31">
        <v>1737</v>
      </c>
      <c r="U13" s="31">
        <f>48367-16876-22057-3970</f>
        <v>5464</v>
      </c>
    </row>
    <row r="14" ht="30" customHeight="1" spans="1:21">
      <c r="A14" s="17" t="s">
        <v>41</v>
      </c>
      <c r="B14" s="40" t="s">
        <v>42</v>
      </c>
      <c r="C14" s="19">
        <f t="shared" si="1"/>
        <v>25944</v>
      </c>
      <c r="D14" s="19"/>
      <c r="E14" s="19">
        <v>25944</v>
      </c>
      <c r="F14" s="19">
        <v>1228</v>
      </c>
      <c r="G14" s="19">
        <v>1743</v>
      </c>
      <c r="H14" s="19">
        <v>1939</v>
      </c>
      <c r="I14" s="19">
        <v>2101</v>
      </c>
      <c r="J14" s="19">
        <v>8990</v>
      </c>
      <c r="K14" s="19">
        <v>6665</v>
      </c>
      <c r="L14" s="19">
        <v>870</v>
      </c>
      <c r="M14" s="19">
        <v>965</v>
      </c>
      <c r="N14" s="19">
        <v>329</v>
      </c>
      <c r="O14" s="19">
        <v>366</v>
      </c>
      <c r="P14" s="19">
        <v>748</v>
      </c>
      <c r="R14" s="31">
        <v>214</v>
      </c>
      <c r="S14" s="31">
        <f t="shared" si="2"/>
        <v>63261</v>
      </c>
      <c r="T14" s="31">
        <v>35534</v>
      </c>
      <c r="U14" s="31">
        <v>27727</v>
      </c>
    </row>
    <row r="15" ht="24.95" customHeight="1" spans="1:21">
      <c r="A15" s="17" t="s">
        <v>43</v>
      </c>
      <c r="B15" s="40" t="s">
        <v>44</v>
      </c>
      <c r="C15" s="19">
        <f t="shared" si="1"/>
        <v>49316</v>
      </c>
      <c r="D15" s="19">
        <v>17654</v>
      </c>
      <c r="E15" s="19">
        <v>31662</v>
      </c>
      <c r="F15" s="19"/>
      <c r="G15" s="19"/>
      <c r="H15" s="19"/>
      <c r="I15" s="19"/>
      <c r="J15" s="19">
        <v>15236</v>
      </c>
      <c r="K15" s="19">
        <v>10042</v>
      </c>
      <c r="L15" s="19"/>
      <c r="M15" s="19">
        <v>1310</v>
      </c>
      <c r="N15" s="19">
        <v>669</v>
      </c>
      <c r="O15" s="19">
        <v>671</v>
      </c>
      <c r="P15" s="19">
        <v>3734</v>
      </c>
      <c r="R15" s="31">
        <v>216</v>
      </c>
      <c r="S15" s="31">
        <f t="shared" si="2"/>
        <v>1765</v>
      </c>
      <c r="T15" s="31">
        <v>9</v>
      </c>
      <c r="U15" s="31">
        <v>1756</v>
      </c>
    </row>
    <row r="16" ht="24.95" customHeight="1" spans="1:21">
      <c r="A16" s="17" t="s">
        <v>45</v>
      </c>
      <c r="B16" s="40" t="s">
        <v>46</v>
      </c>
      <c r="C16" s="19">
        <f t="shared" si="1"/>
        <v>4328</v>
      </c>
      <c r="D16" s="19"/>
      <c r="E16" s="19">
        <v>4328</v>
      </c>
      <c r="F16" s="19">
        <v>104</v>
      </c>
      <c r="G16" s="19">
        <v>230</v>
      </c>
      <c r="H16" s="19">
        <v>306</v>
      </c>
      <c r="I16" s="19">
        <v>387</v>
      </c>
      <c r="J16" s="19">
        <v>1353</v>
      </c>
      <c r="K16" s="19">
        <v>1188</v>
      </c>
      <c r="L16" s="19">
        <v>143</v>
      </c>
      <c r="M16" s="19">
        <v>147</v>
      </c>
      <c r="N16" s="19">
        <v>66</v>
      </c>
      <c r="O16" s="19">
        <v>80</v>
      </c>
      <c r="P16" s="19">
        <v>324</v>
      </c>
      <c r="R16" s="31">
        <v>229</v>
      </c>
      <c r="S16" s="31">
        <f t="shared" si="2"/>
        <v>1032</v>
      </c>
      <c r="T16" s="31">
        <v>1032</v>
      </c>
      <c r="U16" s="32"/>
    </row>
    <row r="17" ht="24.95" customHeight="1" spans="1:21">
      <c r="A17" s="17" t="s">
        <v>47</v>
      </c>
      <c r="B17" s="40" t="s">
        <v>48</v>
      </c>
      <c r="C17" s="19">
        <f t="shared" si="1"/>
        <v>4474</v>
      </c>
      <c r="D17" s="19"/>
      <c r="E17" s="19">
        <v>4474</v>
      </c>
      <c r="F17" s="19"/>
      <c r="G17" s="19"/>
      <c r="H17" s="19"/>
      <c r="I17" s="19"/>
      <c r="J17" s="19">
        <v>1957</v>
      </c>
      <c r="K17" s="19">
        <v>1132</v>
      </c>
      <c r="L17" s="19"/>
      <c r="M17" s="19"/>
      <c r="N17" s="19"/>
      <c r="O17" s="19"/>
      <c r="P17" s="19">
        <v>1385</v>
      </c>
      <c r="R17" s="31">
        <v>203</v>
      </c>
      <c r="S17" s="31">
        <f t="shared" si="2"/>
        <v>440</v>
      </c>
      <c r="T17" s="32"/>
      <c r="U17" s="32">
        <v>440</v>
      </c>
    </row>
    <row r="18" ht="24.95" customHeight="1" spans="1:21">
      <c r="A18" s="17" t="s">
        <v>49</v>
      </c>
      <c r="B18" s="40" t="s">
        <v>50</v>
      </c>
      <c r="C18" s="19">
        <f t="shared" si="1"/>
        <v>9184</v>
      </c>
      <c r="D18" s="19">
        <v>9154</v>
      </c>
      <c r="E18" s="19">
        <v>30</v>
      </c>
      <c r="F18" s="19">
        <v>15</v>
      </c>
      <c r="G18" s="19"/>
      <c r="H18" s="19"/>
      <c r="I18" s="19">
        <v>15</v>
      </c>
      <c r="J18" s="19"/>
      <c r="K18" s="19"/>
      <c r="L18" s="19"/>
      <c r="M18" s="19"/>
      <c r="N18" s="19"/>
      <c r="O18" s="19"/>
      <c r="P18" s="19"/>
      <c r="R18" s="31">
        <v>206</v>
      </c>
      <c r="S18" s="31">
        <f t="shared" si="2"/>
        <v>1122</v>
      </c>
      <c r="T18" s="32"/>
      <c r="U18" s="32">
        <v>1122</v>
      </c>
    </row>
    <row r="19" ht="24.95" customHeight="1" spans="1:21">
      <c r="A19" s="17" t="s">
        <v>51</v>
      </c>
      <c r="B19" s="40" t="s">
        <v>52</v>
      </c>
      <c r="C19" s="19">
        <f t="shared" si="1"/>
        <v>570</v>
      </c>
      <c r="D19" s="19">
        <f>433-95</f>
        <v>338</v>
      </c>
      <c r="E19" s="19">
        <f>SUM(F19:P19)</f>
        <v>232</v>
      </c>
      <c r="F19" s="19">
        <v>17</v>
      </c>
      <c r="G19" s="19">
        <v>18</v>
      </c>
      <c r="H19" s="19">
        <v>21</v>
      </c>
      <c r="I19" s="19">
        <v>23</v>
      </c>
      <c r="J19" s="19">
        <v>69</v>
      </c>
      <c r="K19" s="19">
        <v>44</v>
      </c>
      <c r="L19" s="19">
        <v>4</v>
      </c>
      <c r="M19" s="19">
        <v>4</v>
      </c>
      <c r="N19" s="19">
        <v>1</v>
      </c>
      <c r="O19" s="19">
        <v>1</v>
      </c>
      <c r="P19" s="19">
        <v>30</v>
      </c>
      <c r="R19" s="31">
        <v>215</v>
      </c>
      <c r="S19" s="31">
        <f t="shared" si="2"/>
        <v>40974</v>
      </c>
      <c r="T19" s="32"/>
      <c r="U19" s="32">
        <f>52974-12000</f>
        <v>40974</v>
      </c>
    </row>
    <row r="20" ht="24.95" customHeight="1" spans="1:21">
      <c r="A20" s="17" t="s">
        <v>53</v>
      </c>
      <c r="B20" s="40" t="s">
        <v>54</v>
      </c>
      <c r="C20" s="19">
        <f t="shared" si="1"/>
        <v>275586.73</v>
      </c>
      <c r="D20" s="19">
        <f>D21+D25+D27+D32+D44+D50+D57+D71+D79+D84+D95+D100+D106+D110+D114+D116</f>
        <v>119155.75</v>
      </c>
      <c r="E20" s="19">
        <f>E21+E25+E27+E32+E44+E50+E57+E71+E79+E84+E95+E100+E106+E110+E114+E116</f>
        <v>156430.98</v>
      </c>
      <c r="F20" s="19">
        <f t="shared" ref="F20:P20" si="3">F21+F25+F27+F32+F44+F50+F57+F71+F79+F84+F95+F100+F106+F110+F114+F116</f>
        <v>3935.96</v>
      </c>
      <c r="G20" s="19">
        <f t="shared" si="3"/>
        <v>13835.02</v>
      </c>
      <c r="H20" s="19">
        <f t="shared" si="3"/>
        <v>8036.41</v>
      </c>
      <c r="I20" s="19">
        <f t="shared" si="3"/>
        <v>8005.09</v>
      </c>
      <c r="J20" s="19">
        <f t="shared" si="3"/>
        <v>36377.48</v>
      </c>
      <c r="K20" s="19">
        <f t="shared" si="3"/>
        <v>47474.73</v>
      </c>
      <c r="L20" s="19">
        <f t="shared" si="3"/>
        <v>6555</v>
      </c>
      <c r="M20" s="19">
        <f t="shared" si="3"/>
        <v>3165.55</v>
      </c>
      <c r="N20" s="19">
        <f t="shared" si="3"/>
        <v>2024.57</v>
      </c>
      <c r="O20" s="19">
        <f t="shared" si="3"/>
        <v>2601.92</v>
      </c>
      <c r="P20" s="19">
        <f t="shared" si="3"/>
        <v>24419.25</v>
      </c>
      <c r="R20" s="31">
        <v>221</v>
      </c>
      <c r="S20" s="31">
        <f t="shared" si="2"/>
        <v>577</v>
      </c>
      <c r="T20" s="32"/>
      <c r="U20" s="32">
        <v>577</v>
      </c>
    </row>
    <row r="21" ht="24.95" customHeight="1" spans="1:21">
      <c r="A21" s="17" t="s">
        <v>25</v>
      </c>
      <c r="B21" s="41" t="s">
        <v>55</v>
      </c>
      <c r="C21" s="19">
        <f t="shared" ref="C21:C84" si="4">D21+E21</f>
        <v>90.8</v>
      </c>
      <c r="D21" s="19">
        <f>SUM(D22:D24)</f>
        <v>40.8</v>
      </c>
      <c r="E21" s="19">
        <f t="shared" ref="E21:P21" si="5">SUM(E22:E24)</f>
        <v>50</v>
      </c>
      <c r="F21" s="19">
        <f t="shared" si="5"/>
        <v>0</v>
      </c>
      <c r="G21" s="19">
        <f t="shared" si="5"/>
        <v>0</v>
      </c>
      <c r="H21" s="19">
        <f t="shared" si="5"/>
        <v>10</v>
      </c>
      <c r="I21" s="19">
        <f t="shared" si="5"/>
        <v>10</v>
      </c>
      <c r="J21" s="19">
        <f t="shared" si="5"/>
        <v>10</v>
      </c>
      <c r="K21" s="19">
        <f t="shared" si="5"/>
        <v>20</v>
      </c>
      <c r="L21" s="19">
        <f t="shared" si="5"/>
        <v>0</v>
      </c>
      <c r="M21" s="19">
        <f t="shared" si="5"/>
        <v>0</v>
      </c>
      <c r="N21" s="19">
        <f t="shared" si="5"/>
        <v>0</v>
      </c>
      <c r="O21" s="19">
        <f t="shared" si="5"/>
        <v>0</v>
      </c>
      <c r="P21" s="19">
        <f t="shared" si="5"/>
        <v>0</v>
      </c>
      <c r="R21" s="31">
        <v>220</v>
      </c>
      <c r="S21" s="31">
        <f t="shared" si="2"/>
        <v>350</v>
      </c>
      <c r="T21" s="32"/>
      <c r="U21" s="32">
        <v>350</v>
      </c>
    </row>
    <row r="22" ht="24.95" customHeight="1" spans="1:21">
      <c r="A22" s="17">
        <v>1</v>
      </c>
      <c r="B22" s="41" t="s">
        <v>56</v>
      </c>
      <c r="C22" s="19">
        <f t="shared" si="4"/>
        <v>24.1</v>
      </c>
      <c r="D22" s="19">
        <v>24.1</v>
      </c>
      <c r="E22" s="19">
        <v>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R22" s="31">
        <v>222</v>
      </c>
      <c r="S22" s="31">
        <f t="shared" si="2"/>
        <v>180</v>
      </c>
      <c r="T22" s="32"/>
      <c r="U22" s="32">
        <v>180</v>
      </c>
    </row>
    <row r="23" ht="30" customHeight="1" spans="1:16">
      <c r="A23" s="17">
        <v>2</v>
      </c>
      <c r="B23" s="41" t="s">
        <v>57</v>
      </c>
      <c r="C23" s="19">
        <f t="shared" si="4"/>
        <v>16.7</v>
      </c>
      <c r="D23" s="19">
        <v>16.7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ht="24.95" customHeight="1" spans="1:16">
      <c r="A24" s="17">
        <v>3</v>
      </c>
      <c r="B24" s="41" t="s">
        <v>58</v>
      </c>
      <c r="C24" s="19">
        <f t="shared" si="4"/>
        <v>50</v>
      </c>
      <c r="D24" s="19"/>
      <c r="E24" s="19">
        <v>50</v>
      </c>
      <c r="F24" s="19"/>
      <c r="G24" s="19"/>
      <c r="H24" s="19">
        <v>10</v>
      </c>
      <c r="I24" s="19">
        <v>10</v>
      </c>
      <c r="J24" s="19">
        <v>10</v>
      </c>
      <c r="K24" s="19">
        <v>20</v>
      </c>
      <c r="L24" s="19"/>
      <c r="M24" s="19"/>
      <c r="N24" s="19"/>
      <c r="O24" s="19"/>
      <c r="P24" s="19"/>
    </row>
    <row r="25" ht="24.95" customHeight="1" spans="1:16">
      <c r="A25" s="17" t="s">
        <v>27</v>
      </c>
      <c r="B25" s="41" t="s">
        <v>59</v>
      </c>
      <c r="C25" s="19">
        <f t="shared" si="4"/>
        <v>440</v>
      </c>
      <c r="D25" s="19">
        <v>440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</row>
    <row r="26" ht="24.95" customHeight="1" spans="1:16">
      <c r="A26" s="17">
        <v>4</v>
      </c>
      <c r="B26" s="41" t="s">
        <v>60</v>
      </c>
      <c r="C26" s="19">
        <f t="shared" si="4"/>
        <v>440</v>
      </c>
      <c r="D26" s="19">
        <v>440</v>
      </c>
      <c r="E26" s="19"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</row>
    <row r="27" ht="24.95" customHeight="1" spans="1:16">
      <c r="A27" s="17" t="s">
        <v>29</v>
      </c>
      <c r="B27" s="41" t="s">
        <v>61</v>
      </c>
      <c r="C27" s="19">
        <f t="shared" si="4"/>
        <v>1121.27</v>
      </c>
      <c r="D27" s="19">
        <f>SUM(D28:D31)</f>
        <v>601.05</v>
      </c>
      <c r="E27" s="19">
        <f t="shared" ref="E27:P27" si="6">SUM(E28:E31)</f>
        <v>520.22</v>
      </c>
      <c r="F27" s="19">
        <f t="shared" si="6"/>
        <v>56.25</v>
      </c>
      <c r="G27" s="19">
        <f t="shared" si="6"/>
        <v>16.25</v>
      </c>
      <c r="H27" s="19">
        <f t="shared" si="6"/>
        <v>46.82</v>
      </c>
      <c r="I27" s="19">
        <f t="shared" si="6"/>
        <v>73</v>
      </c>
      <c r="J27" s="19">
        <f t="shared" si="6"/>
        <v>155.43</v>
      </c>
      <c r="K27" s="19">
        <f t="shared" si="6"/>
        <v>54.94</v>
      </c>
      <c r="L27" s="19">
        <f t="shared" si="6"/>
        <v>46.25</v>
      </c>
      <c r="M27" s="19">
        <f t="shared" si="6"/>
        <v>0</v>
      </c>
      <c r="N27" s="19">
        <f t="shared" si="6"/>
        <v>0</v>
      </c>
      <c r="O27" s="19">
        <f t="shared" si="6"/>
        <v>0</v>
      </c>
      <c r="P27" s="19">
        <f t="shared" si="6"/>
        <v>71.28</v>
      </c>
    </row>
    <row r="28" ht="24.95" customHeight="1" spans="1:16">
      <c r="A28" s="17">
        <v>5</v>
      </c>
      <c r="B28" s="41" t="s">
        <v>62</v>
      </c>
      <c r="C28" s="19">
        <f t="shared" si="4"/>
        <v>19</v>
      </c>
      <c r="D28" s="19">
        <v>19</v>
      </c>
      <c r="E28" s="19">
        <v>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</row>
    <row r="29" ht="30" customHeight="1" spans="1:16">
      <c r="A29" s="17">
        <v>6</v>
      </c>
      <c r="B29" s="41" t="s">
        <v>63</v>
      </c>
      <c r="C29" s="19">
        <f t="shared" si="4"/>
        <v>50</v>
      </c>
      <c r="D29" s="19">
        <v>50</v>
      </c>
      <c r="E29" s="19">
        <v>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</row>
    <row r="30" ht="24.95" customHeight="1" spans="1:16">
      <c r="A30" s="17">
        <v>7</v>
      </c>
      <c r="B30" s="41" t="s">
        <v>64</v>
      </c>
      <c r="C30" s="19">
        <f t="shared" si="4"/>
        <v>354.22</v>
      </c>
      <c r="D30" s="19">
        <v>282</v>
      </c>
      <c r="E30" s="19">
        <v>72.22</v>
      </c>
      <c r="F30" s="19"/>
      <c r="G30" s="19"/>
      <c r="H30" s="19">
        <v>7.57</v>
      </c>
      <c r="I30" s="19">
        <v>1.75</v>
      </c>
      <c r="J30" s="19">
        <v>39.18</v>
      </c>
      <c r="K30" s="19">
        <v>8.69</v>
      </c>
      <c r="L30" s="19"/>
      <c r="M30" s="19"/>
      <c r="N30" s="19"/>
      <c r="O30" s="19"/>
      <c r="P30" s="19">
        <v>15.03</v>
      </c>
    </row>
    <row r="31" ht="24.95" customHeight="1" spans="1:16">
      <c r="A31" s="17">
        <v>8</v>
      </c>
      <c r="B31" s="41" t="s">
        <v>65</v>
      </c>
      <c r="C31" s="19">
        <f t="shared" si="4"/>
        <v>698.05</v>
      </c>
      <c r="D31" s="19">
        <v>250.05</v>
      </c>
      <c r="E31" s="19">
        <v>448</v>
      </c>
      <c r="F31" s="19">
        <v>56.25</v>
      </c>
      <c r="G31" s="19">
        <v>16.25</v>
      </c>
      <c r="H31" s="19">
        <v>39.25</v>
      </c>
      <c r="I31" s="19">
        <v>71.25</v>
      </c>
      <c r="J31" s="19">
        <v>116.25</v>
      </c>
      <c r="K31" s="19">
        <v>46.25</v>
      </c>
      <c r="L31" s="19">
        <v>46.25</v>
      </c>
      <c r="M31" s="19"/>
      <c r="N31" s="19"/>
      <c r="O31" s="19"/>
      <c r="P31" s="19">
        <v>56.25</v>
      </c>
    </row>
    <row r="32" ht="24.95" customHeight="1" spans="1:16">
      <c r="A32" s="17" t="s">
        <v>31</v>
      </c>
      <c r="B32" s="41" t="s">
        <v>66</v>
      </c>
      <c r="C32" s="19">
        <f t="shared" si="4"/>
        <v>23077.1</v>
      </c>
      <c r="D32" s="19">
        <f>SUM(D33:D43)</f>
        <v>19185.1</v>
      </c>
      <c r="E32" s="19">
        <f t="shared" ref="E32:P32" si="7">SUM(E33:E43)</f>
        <v>3892</v>
      </c>
      <c r="F32" s="19">
        <f t="shared" si="7"/>
        <v>41</v>
      </c>
      <c r="G32" s="19">
        <f t="shared" si="7"/>
        <v>351</v>
      </c>
      <c r="H32" s="19">
        <f t="shared" si="7"/>
        <v>184</v>
      </c>
      <c r="I32" s="19">
        <f t="shared" si="7"/>
        <v>208</v>
      </c>
      <c r="J32" s="19">
        <f t="shared" si="7"/>
        <v>1177</v>
      </c>
      <c r="K32" s="19">
        <f t="shared" si="7"/>
        <v>1413</v>
      </c>
      <c r="L32" s="19">
        <f t="shared" si="7"/>
        <v>0</v>
      </c>
      <c r="M32" s="19">
        <f t="shared" si="7"/>
        <v>23</v>
      </c>
      <c r="N32" s="19">
        <f t="shared" si="7"/>
        <v>0</v>
      </c>
      <c r="O32" s="19">
        <f t="shared" si="7"/>
        <v>0</v>
      </c>
      <c r="P32" s="19">
        <f t="shared" si="7"/>
        <v>495</v>
      </c>
    </row>
    <row r="33" ht="30" customHeight="1" spans="1:16">
      <c r="A33" s="17">
        <v>9</v>
      </c>
      <c r="B33" s="41" t="s">
        <v>67</v>
      </c>
      <c r="C33" s="19">
        <f t="shared" si="4"/>
        <v>974</v>
      </c>
      <c r="D33" s="19">
        <v>362</v>
      </c>
      <c r="E33" s="19">
        <v>612</v>
      </c>
      <c r="F33" s="19">
        <v>20</v>
      </c>
      <c r="G33" s="19">
        <v>40</v>
      </c>
      <c r="H33" s="19">
        <v>19</v>
      </c>
      <c r="I33" s="19">
        <v>34</v>
      </c>
      <c r="J33" s="19">
        <v>247</v>
      </c>
      <c r="K33" s="19">
        <v>186</v>
      </c>
      <c r="L33" s="19"/>
      <c r="M33" s="19">
        <v>17</v>
      </c>
      <c r="N33" s="19"/>
      <c r="O33" s="19"/>
      <c r="P33" s="19">
        <v>49</v>
      </c>
    </row>
    <row r="34" ht="30" customHeight="1" spans="1:16">
      <c r="A34" s="17">
        <v>10</v>
      </c>
      <c r="B34" s="41" t="s">
        <v>68</v>
      </c>
      <c r="C34" s="19">
        <f t="shared" si="4"/>
        <v>3040</v>
      </c>
      <c r="D34" s="19">
        <v>1851</v>
      </c>
      <c r="E34" s="19">
        <v>1189</v>
      </c>
      <c r="F34" s="19">
        <v>17</v>
      </c>
      <c r="G34" s="19">
        <v>153</v>
      </c>
      <c r="H34" s="19">
        <v>65</v>
      </c>
      <c r="I34" s="19">
        <v>48</v>
      </c>
      <c r="J34" s="19">
        <v>310</v>
      </c>
      <c r="K34" s="19">
        <v>485</v>
      </c>
      <c r="L34" s="19"/>
      <c r="M34" s="19"/>
      <c r="N34" s="19"/>
      <c r="O34" s="19"/>
      <c r="P34" s="19">
        <v>111</v>
      </c>
    </row>
    <row r="35" ht="30" customHeight="1" spans="1:16">
      <c r="A35" s="17">
        <v>11</v>
      </c>
      <c r="B35" s="41" t="s">
        <v>69</v>
      </c>
      <c r="C35" s="19">
        <f t="shared" si="4"/>
        <v>2245.1</v>
      </c>
      <c r="D35" s="19">
        <v>2245.1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ht="24.95" customHeight="1" spans="1:23">
      <c r="A36" s="17">
        <v>12</v>
      </c>
      <c r="B36" s="41" t="s">
        <v>70</v>
      </c>
      <c r="C36" s="19">
        <f t="shared" si="4"/>
        <v>1260</v>
      </c>
      <c r="D36" s="19">
        <v>395</v>
      </c>
      <c r="E36" s="19">
        <v>865</v>
      </c>
      <c r="F36" s="19">
        <v>0</v>
      </c>
      <c r="G36" s="19">
        <v>0</v>
      </c>
      <c r="H36" s="19">
        <v>0</v>
      </c>
      <c r="I36" s="19">
        <v>118</v>
      </c>
      <c r="J36" s="19">
        <v>410</v>
      </c>
      <c r="K36" s="19">
        <v>242</v>
      </c>
      <c r="L36" s="19">
        <v>0</v>
      </c>
      <c r="M36" s="19">
        <v>0</v>
      </c>
      <c r="N36" s="19">
        <v>0</v>
      </c>
      <c r="O36" s="19">
        <v>0</v>
      </c>
      <c r="P36" s="19">
        <v>95</v>
      </c>
      <c r="Q36">
        <v>225</v>
      </c>
      <c r="R36">
        <v>248</v>
      </c>
      <c r="T36">
        <v>197</v>
      </c>
      <c r="U36">
        <v>393</v>
      </c>
      <c r="V36">
        <v>393</v>
      </c>
      <c r="W36">
        <v>462</v>
      </c>
    </row>
    <row r="37" ht="30" customHeight="1" spans="1:16">
      <c r="A37" s="17">
        <v>13</v>
      </c>
      <c r="B37" s="41" t="s">
        <v>71</v>
      </c>
      <c r="C37" s="19">
        <f t="shared" si="4"/>
        <v>641</v>
      </c>
      <c r="D37" s="19">
        <v>641</v>
      </c>
      <c r="E37" s="19">
        <v>0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ht="30" customHeight="1" spans="1:16">
      <c r="A38" s="17">
        <v>14</v>
      </c>
      <c r="B38" s="41" t="s">
        <v>72</v>
      </c>
      <c r="C38" s="19">
        <f t="shared" si="4"/>
        <v>6781</v>
      </c>
      <c r="D38" s="19">
        <v>5881</v>
      </c>
      <c r="E38" s="19">
        <v>900</v>
      </c>
      <c r="F38" s="19"/>
      <c r="G38" s="19">
        <v>150</v>
      </c>
      <c r="H38" s="19"/>
      <c r="I38" s="19"/>
      <c r="J38" s="19">
        <v>150</v>
      </c>
      <c r="K38" s="19">
        <v>400</v>
      </c>
      <c r="L38" s="19"/>
      <c r="M38" s="19"/>
      <c r="N38" s="19"/>
      <c r="O38" s="19"/>
      <c r="P38" s="19">
        <v>200</v>
      </c>
    </row>
    <row r="39" ht="24.95" customHeight="1" spans="1:16">
      <c r="A39" s="17">
        <v>15</v>
      </c>
      <c r="B39" s="41" t="s">
        <v>73</v>
      </c>
      <c r="C39" s="19">
        <f t="shared" si="4"/>
        <v>89</v>
      </c>
      <c r="D39" s="19">
        <v>89</v>
      </c>
      <c r="E39" s="19">
        <v>0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ht="24.95" customHeight="1" spans="1:16">
      <c r="A40" s="17">
        <v>16</v>
      </c>
      <c r="B40" s="41" t="s">
        <v>74</v>
      </c>
      <c r="C40" s="19">
        <f t="shared" si="4"/>
        <v>7705</v>
      </c>
      <c r="D40" s="19">
        <v>7705</v>
      </c>
      <c r="E40" s="19">
        <v>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ht="24.95" customHeight="1" spans="1:16">
      <c r="A41" s="17">
        <v>17</v>
      </c>
      <c r="B41" s="41" t="s">
        <v>75</v>
      </c>
      <c r="C41" s="19">
        <f t="shared" si="4"/>
        <v>95</v>
      </c>
      <c r="D41" s="19"/>
      <c r="E41" s="19">
        <v>95</v>
      </c>
      <c r="F41" s="19"/>
      <c r="G41" s="19"/>
      <c r="H41" s="19">
        <v>95</v>
      </c>
      <c r="I41" s="19"/>
      <c r="J41" s="19"/>
      <c r="K41" s="19"/>
      <c r="L41" s="19"/>
      <c r="M41" s="19"/>
      <c r="N41" s="19"/>
      <c r="O41" s="19"/>
      <c r="P41" s="19"/>
    </row>
    <row r="42" ht="24.95" customHeight="1" spans="1:16">
      <c r="A42" s="17">
        <v>18</v>
      </c>
      <c r="B42" s="41" t="s">
        <v>76</v>
      </c>
      <c r="C42" s="19">
        <f t="shared" si="4"/>
        <v>172</v>
      </c>
      <c r="D42" s="19">
        <v>16</v>
      </c>
      <c r="E42" s="19">
        <v>156</v>
      </c>
      <c r="F42" s="19">
        <v>4</v>
      </c>
      <c r="G42" s="19">
        <v>8</v>
      </c>
      <c r="H42" s="19">
        <v>5</v>
      </c>
      <c r="I42" s="19">
        <v>8</v>
      </c>
      <c r="J42" s="19">
        <v>60</v>
      </c>
      <c r="K42" s="19">
        <v>50</v>
      </c>
      <c r="L42" s="19"/>
      <c r="M42" s="19">
        <v>6</v>
      </c>
      <c r="N42" s="19"/>
      <c r="O42" s="19"/>
      <c r="P42" s="19">
        <v>15</v>
      </c>
    </row>
    <row r="43" ht="39.95" customHeight="1" spans="1:16">
      <c r="A43" s="17">
        <v>19</v>
      </c>
      <c r="B43" s="41" t="s">
        <v>77</v>
      </c>
      <c r="C43" s="19">
        <f t="shared" si="4"/>
        <v>75</v>
      </c>
      <c r="D43" s="19"/>
      <c r="E43" s="19">
        <v>75</v>
      </c>
      <c r="F43" s="19"/>
      <c r="G43" s="19"/>
      <c r="H43" s="19"/>
      <c r="I43" s="19"/>
      <c r="J43" s="19"/>
      <c r="K43" s="19">
        <v>50</v>
      </c>
      <c r="L43" s="19"/>
      <c r="M43" s="19"/>
      <c r="N43" s="19"/>
      <c r="O43" s="19"/>
      <c r="P43" s="19">
        <v>25</v>
      </c>
    </row>
    <row r="44" ht="24.95" customHeight="1" spans="1:16">
      <c r="A44" s="17" t="s">
        <v>33</v>
      </c>
      <c r="B44" s="41" t="s">
        <v>78</v>
      </c>
      <c r="C44" s="19">
        <f t="shared" si="4"/>
        <v>2788.09</v>
      </c>
      <c r="D44" s="19">
        <f>SUM(D45:D49)</f>
        <v>1122.36</v>
      </c>
      <c r="E44" s="19">
        <f t="shared" ref="E44:P44" si="8">SUM(E45:E49)</f>
        <v>1665.73</v>
      </c>
      <c r="F44" s="19">
        <f t="shared" si="8"/>
        <v>132.87</v>
      </c>
      <c r="G44" s="19">
        <f t="shared" si="8"/>
        <v>201.53</v>
      </c>
      <c r="H44" s="19">
        <f t="shared" si="8"/>
        <v>2.88</v>
      </c>
      <c r="I44" s="19">
        <f t="shared" si="8"/>
        <v>66.64</v>
      </c>
      <c r="J44" s="19">
        <f t="shared" si="8"/>
        <v>136.62</v>
      </c>
      <c r="K44" s="19">
        <f t="shared" si="8"/>
        <v>404</v>
      </c>
      <c r="L44" s="19">
        <f t="shared" si="8"/>
        <v>375.36</v>
      </c>
      <c r="M44" s="19">
        <f t="shared" si="8"/>
        <v>2.68</v>
      </c>
      <c r="N44" s="19">
        <f t="shared" si="8"/>
        <v>2.38</v>
      </c>
      <c r="O44" s="19">
        <f t="shared" si="8"/>
        <v>0</v>
      </c>
      <c r="P44" s="19">
        <f t="shared" si="8"/>
        <v>340.77</v>
      </c>
    </row>
    <row r="45" ht="24.95" customHeight="1" spans="1:16">
      <c r="A45" s="17">
        <v>20</v>
      </c>
      <c r="B45" s="41" t="s">
        <v>79</v>
      </c>
      <c r="C45" s="19">
        <f t="shared" si="4"/>
        <v>480</v>
      </c>
      <c r="D45" s="19"/>
      <c r="E45" s="19">
        <v>480</v>
      </c>
      <c r="F45" s="19">
        <v>70</v>
      </c>
      <c r="G45" s="19">
        <v>60</v>
      </c>
      <c r="H45" s="19"/>
      <c r="I45" s="19">
        <v>40</v>
      </c>
      <c r="J45" s="19">
        <v>50</v>
      </c>
      <c r="K45" s="19">
        <v>50</v>
      </c>
      <c r="L45" s="19">
        <v>150</v>
      </c>
      <c r="M45" s="19"/>
      <c r="N45" s="19"/>
      <c r="O45" s="19"/>
      <c r="P45" s="19">
        <v>60</v>
      </c>
    </row>
    <row r="46" ht="30" customHeight="1" spans="1:16">
      <c r="A46" s="17">
        <v>21</v>
      </c>
      <c r="B46" s="41" t="s">
        <v>80</v>
      </c>
      <c r="C46" s="19">
        <f t="shared" si="4"/>
        <v>2063.09</v>
      </c>
      <c r="D46" s="19">
        <v>985.36</v>
      </c>
      <c r="E46" s="19">
        <v>1077.73</v>
      </c>
      <c r="F46" s="19">
        <v>62.87</v>
      </c>
      <c r="G46" s="19">
        <v>141.53</v>
      </c>
      <c r="H46" s="19">
        <v>2.88</v>
      </c>
      <c r="I46" s="19">
        <v>26.64</v>
      </c>
      <c r="J46" s="19">
        <v>56.62</v>
      </c>
      <c r="K46" s="19">
        <v>336</v>
      </c>
      <c r="L46" s="19">
        <v>225.36</v>
      </c>
      <c r="M46" s="19">
        <v>2.68</v>
      </c>
      <c r="N46" s="19">
        <v>2.38</v>
      </c>
      <c r="O46" s="19">
        <v>0</v>
      </c>
      <c r="P46" s="19">
        <v>220.77</v>
      </c>
    </row>
    <row r="47" ht="30" customHeight="1" spans="1:16">
      <c r="A47" s="17">
        <v>22</v>
      </c>
      <c r="B47" s="41" t="s">
        <v>81</v>
      </c>
      <c r="C47" s="19">
        <f t="shared" si="4"/>
        <v>90</v>
      </c>
      <c r="D47" s="19">
        <v>72</v>
      </c>
      <c r="E47" s="19">
        <v>18</v>
      </c>
      <c r="F47" s="19"/>
      <c r="G47" s="19"/>
      <c r="H47" s="19"/>
      <c r="I47" s="19"/>
      <c r="J47" s="19"/>
      <c r="K47" s="19">
        <v>18</v>
      </c>
      <c r="L47" s="19"/>
      <c r="M47" s="19"/>
      <c r="N47" s="19"/>
      <c r="O47" s="19"/>
      <c r="P47" s="19"/>
    </row>
    <row r="48" ht="30" customHeight="1" spans="1:16">
      <c r="A48" s="17">
        <v>23</v>
      </c>
      <c r="B48" s="41" t="s">
        <v>82</v>
      </c>
      <c r="C48" s="19">
        <f t="shared" si="4"/>
        <v>95</v>
      </c>
      <c r="D48" s="19">
        <v>5</v>
      </c>
      <c r="E48" s="19">
        <v>90</v>
      </c>
      <c r="F48" s="19">
        <v>0</v>
      </c>
      <c r="G48" s="19">
        <v>0</v>
      </c>
      <c r="H48" s="19">
        <v>0</v>
      </c>
      <c r="I48" s="19">
        <v>0</v>
      </c>
      <c r="J48" s="19">
        <v>30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60</v>
      </c>
    </row>
    <row r="49" ht="24.95" customHeight="1" spans="1:16">
      <c r="A49" s="17">
        <v>24</v>
      </c>
      <c r="B49" s="41" t="s">
        <v>83</v>
      </c>
      <c r="C49" s="19">
        <f t="shared" si="4"/>
        <v>60</v>
      </c>
      <c r="D49" s="19">
        <v>60</v>
      </c>
      <c r="E49" s="19">
        <v>0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="2" customFormat="1" ht="24.95" customHeight="1" spans="1:16">
      <c r="A50" s="20" t="s">
        <v>35</v>
      </c>
      <c r="B50" s="21" t="s">
        <v>84</v>
      </c>
      <c r="C50" s="19">
        <f t="shared" si="4"/>
        <v>2610.18</v>
      </c>
      <c r="D50" s="19">
        <f>SUM(D51:D56)</f>
        <v>1308.3</v>
      </c>
      <c r="E50" s="19">
        <f t="shared" ref="E50:P50" si="9">SUM(E51:E56)</f>
        <v>1301.88</v>
      </c>
      <c r="F50" s="19">
        <f t="shared" si="9"/>
        <v>0</v>
      </c>
      <c r="G50" s="19">
        <f t="shared" si="9"/>
        <v>52.03</v>
      </c>
      <c r="H50" s="19">
        <f t="shared" si="9"/>
        <v>73.48</v>
      </c>
      <c r="I50" s="19">
        <f t="shared" si="9"/>
        <v>93.13</v>
      </c>
      <c r="J50" s="19">
        <f t="shared" si="9"/>
        <v>129.66</v>
      </c>
      <c r="K50" s="19">
        <f t="shared" si="9"/>
        <v>485.67</v>
      </c>
      <c r="L50" s="19">
        <f t="shared" si="9"/>
        <v>303.33</v>
      </c>
      <c r="M50" s="19">
        <f t="shared" si="9"/>
        <v>33.59</v>
      </c>
      <c r="N50" s="19">
        <f t="shared" si="9"/>
        <v>3.6</v>
      </c>
      <c r="O50" s="19">
        <f t="shared" si="9"/>
        <v>14.17</v>
      </c>
      <c r="P50" s="19">
        <f t="shared" si="9"/>
        <v>113.22</v>
      </c>
    </row>
    <row r="51" ht="30" customHeight="1" spans="1:16">
      <c r="A51" s="17">
        <v>25</v>
      </c>
      <c r="B51" s="41" t="s">
        <v>85</v>
      </c>
      <c r="C51" s="19">
        <f t="shared" si="4"/>
        <v>1129.88</v>
      </c>
      <c r="D51" s="19">
        <v>225</v>
      </c>
      <c r="E51" s="19">
        <v>904.88</v>
      </c>
      <c r="F51" s="19"/>
      <c r="G51" s="19">
        <v>52.03</v>
      </c>
      <c r="H51" s="19">
        <v>73.48</v>
      </c>
      <c r="I51" s="19">
        <v>93.13</v>
      </c>
      <c r="J51" s="19">
        <v>82.66</v>
      </c>
      <c r="K51" s="19">
        <v>285.67</v>
      </c>
      <c r="L51" s="19">
        <v>253.33</v>
      </c>
      <c r="M51" s="19">
        <v>33.59</v>
      </c>
      <c r="N51" s="19">
        <v>3.6</v>
      </c>
      <c r="O51" s="19">
        <v>14.17</v>
      </c>
      <c r="P51" s="19">
        <v>13.22</v>
      </c>
    </row>
    <row r="52" ht="24.95" customHeight="1" spans="1:16">
      <c r="A52" s="17">
        <v>26</v>
      </c>
      <c r="B52" s="41" t="s">
        <v>86</v>
      </c>
      <c r="C52" s="19">
        <f t="shared" si="4"/>
        <v>300</v>
      </c>
      <c r="D52" s="19">
        <v>150</v>
      </c>
      <c r="E52" s="19">
        <v>150</v>
      </c>
      <c r="F52" s="19"/>
      <c r="G52" s="19"/>
      <c r="H52" s="19"/>
      <c r="I52" s="19"/>
      <c r="J52" s="19"/>
      <c r="K52" s="19"/>
      <c r="L52" s="19">
        <v>50</v>
      </c>
      <c r="M52" s="19"/>
      <c r="N52" s="19"/>
      <c r="O52" s="19"/>
      <c r="P52" s="19">
        <v>100</v>
      </c>
    </row>
    <row r="53" s="2" customFormat="1" ht="24.95" customHeight="1" spans="1:16">
      <c r="A53" s="20">
        <v>27</v>
      </c>
      <c r="B53" s="21" t="s">
        <v>87</v>
      </c>
      <c r="C53" s="19">
        <f t="shared" si="4"/>
        <v>940</v>
      </c>
      <c r="D53" s="19">
        <v>729</v>
      </c>
      <c r="E53" s="19">
        <f>SUM(F53:P53)</f>
        <v>211</v>
      </c>
      <c r="F53" s="19"/>
      <c r="G53" s="19"/>
      <c r="H53" s="19"/>
      <c r="I53" s="19"/>
      <c r="J53" s="19">
        <v>11</v>
      </c>
      <c r="K53" s="19">
        <v>200</v>
      </c>
      <c r="L53" s="19"/>
      <c r="M53" s="19"/>
      <c r="N53" s="19"/>
      <c r="O53" s="19"/>
      <c r="P53" s="19"/>
    </row>
    <row r="54" ht="24.95" customHeight="1" spans="1:16">
      <c r="A54" s="17">
        <v>28</v>
      </c>
      <c r="B54" s="41" t="s">
        <v>88</v>
      </c>
      <c r="C54" s="19">
        <f t="shared" si="4"/>
        <v>15</v>
      </c>
      <c r="D54" s="19"/>
      <c r="E54" s="19">
        <v>15</v>
      </c>
      <c r="F54" s="19"/>
      <c r="G54" s="19"/>
      <c r="H54" s="19"/>
      <c r="I54" s="19"/>
      <c r="J54" s="19">
        <v>15</v>
      </c>
      <c r="K54" s="19"/>
      <c r="L54" s="19"/>
      <c r="M54" s="19"/>
      <c r="N54" s="19"/>
      <c r="O54" s="19"/>
      <c r="P54" s="19"/>
    </row>
    <row r="55" ht="24.95" customHeight="1" spans="1:16">
      <c r="A55" s="17">
        <v>29</v>
      </c>
      <c r="B55" s="41" t="s">
        <v>89</v>
      </c>
      <c r="C55" s="19">
        <f t="shared" si="4"/>
        <v>202</v>
      </c>
      <c r="D55" s="19">
        <v>202</v>
      </c>
      <c r="E55" s="19">
        <v>0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ht="24.95" customHeight="1" spans="1:16">
      <c r="A56" s="17">
        <v>30</v>
      </c>
      <c r="B56" s="41" t="s">
        <v>90</v>
      </c>
      <c r="C56" s="19">
        <f t="shared" si="4"/>
        <v>23.3</v>
      </c>
      <c r="D56" s="19">
        <v>2.3</v>
      </c>
      <c r="E56" s="19">
        <v>21</v>
      </c>
      <c r="F56" s="19"/>
      <c r="G56" s="19"/>
      <c r="H56" s="19"/>
      <c r="I56" s="19"/>
      <c r="J56" s="19">
        <v>21</v>
      </c>
      <c r="K56" s="19"/>
      <c r="L56" s="19"/>
      <c r="M56" s="19"/>
      <c r="N56" s="19"/>
      <c r="O56" s="19"/>
      <c r="P56" s="19"/>
    </row>
    <row r="57" ht="24.95" customHeight="1" spans="1:16">
      <c r="A57" s="17" t="s">
        <v>37</v>
      </c>
      <c r="B57" s="41" t="s">
        <v>91</v>
      </c>
      <c r="C57" s="19">
        <f t="shared" si="4"/>
        <v>36005.08</v>
      </c>
      <c r="D57" s="19">
        <f>SUM(D58:D70)</f>
        <v>8060</v>
      </c>
      <c r="E57" s="19">
        <f t="shared" ref="E57:P57" si="10">SUM(E58:E70)</f>
        <v>27945.08</v>
      </c>
      <c r="F57" s="19">
        <f t="shared" si="10"/>
        <v>1525.36</v>
      </c>
      <c r="G57" s="19">
        <f t="shared" si="10"/>
        <v>3590.24</v>
      </c>
      <c r="H57" s="19">
        <f t="shared" si="10"/>
        <v>2774.04</v>
      </c>
      <c r="I57" s="19">
        <f t="shared" si="10"/>
        <v>2890.68</v>
      </c>
      <c r="J57" s="19">
        <f t="shared" si="10"/>
        <v>6221.16</v>
      </c>
      <c r="K57" s="19">
        <f t="shared" si="10"/>
        <v>5637.87</v>
      </c>
      <c r="L57" s="19">
        <f t="shared" si="10"/>
        <v>765.53</v>
      </c>
      <c r="M57" s="19">
        <f t="shared" si="10"/>
        <v>462.8</v>
      </c>
      <c r="N57" s="19">
        <f t="shared" si="10"/>
        <v>422.51</v>
      </c>
      <c r="O57" s="19">
        <f t="shared" si="10"/>
        <v>1292.12</v>
      </c>
      <c r="P57" s="19">
        <f t="shared" si="10"/>
        <v>2362.77</v>
      </c>
    </row>
    <row r="58" ht="24.95" customHeight="1" spans="1:16">
      <c r="A58" s="17">
        <v>31</v>
      </c>
      <c r="B58" s="41" t="s">
        <v>92</v>
      </c>
      <c r="C58" s="19">
        <f t="shared" si="4"/>
        <v>5201.32</v>
      </c>
      <c r="D58" s="19">
        <v>0</v>
      </c>
      <c r="E58" s="19">
        <v>5201.32</v>
      </c>
      <c r="F58" s="19">
        <v>324.42</v>
      </c>
      <c r="G58" s="19">
        <v>946.72</v>
      </c>
      <c r="H58" s="19">
        <v>300.3</v>
      </c>
      <c r="I58" s="19">
        <v>229.9</v>
      </c>
      <c r="J58" s="19">
        <v>1694.27</v>
      </c>
      <c r="K58" s="19">
        <v>1057</v>
      </c>
      <c r="L58" s="19">
        <v>137.8</v>
      </c>
      <c r="M58" s="19">
        <v>185.43</v>
      </c>
      <c r="N58" s="19">
        <v>28.47</v>
      </c>
      <c r="O58" s="19">
        <v>48.11</v>
      </c>
      <c r="P58" s="19">
        <v>248.9</v>
      </c>
    </row>
    <row r="59" ht="30" customHeight="1" spans="1:16">
      <c r="A59" s="17">
        <v>32</v>
      </c>
      <c r="B59" s="41" t="s">
        <v>93</v>
      </c>
      <c r="C59" s="19">
        <f t="shared" si="4"/>
        <v>99</v>
      </c>
      <c r="D59" s="19">
        <v>44</v>
      </c>
      <c r="E59" s="19">
        <v>55</v>
      </c>
      <c r="F59" s="19">
        <v>2</v>
      </c>
      <c r="G59" s="19">
        <v>5</v>
      </c>
      <c r="H59" s="19">
        <v>5</v>
      </c>
      <c r="I59" s="19">
        <v>6</v>
      </c>
      <c r="J59" s="19">
        <v>22</v>
      </c>
      <c r="K59" s="19">
        <v>8</v>
      </c>
      <c r="L59" s="19">
        <v>2</v>
      </c>
      <c r="M59" s="19">
        <v>2</v>
      </c>
      <c r="N59" s="19">
        <v>0</v>
      </c>
      <c r="O59" s="19"/>
      <c r="P59" s="19">
        <v>3</v>
      </c>
    </row>
    <row r="60" ht="24.95" customHeight="1" spans="1:16">
      <c r="A60" s="17">
        <v>33</v>
      </c>
      <c r="B60" s="41" t="s">
        <v>94</v>
      </c>
      <c r="C60" s="19">
        <f t="shared" si="4"/>
        <v>12202</v>
      </c>
      <c r="D60" s="19">
        <v>2000</v>
      </c>
      <c r="E60" s="19">
        <v>10202</v>
      </c>
      <c r="F60" s="19">
        <v>580</v>
      </c>
      <c r="G60" s="19">
        <v>1500</v>
      </c>
      <c r="H60" s="19">
        <v>750</v>
      </c>
      <c r="I60" s="19">
        <v>1260</v>
      </c>
      <c r="J60" s="19">
        <v>1700</v>
      </c>
      <c r="K60" s="19">
        <v>1950</v>
      </c>
      <c r="L60" s="19">
        <v>350</v>
      </c>
      <c r="M60" s="19">
        <v>122</v>
      </c>
      <c r="N60" s="19">
        <v>180</v>
      </c>
      <c r="O60" s="19">
        <v>850</v>
      </c>
      <c r="P60" s="19">
        <v>960</v>
      </c>
    </row>
    <row r="61" ht="30" customHeight="1" spans="1:16">
      <c r="A61" s="17">
        <v>34</v>
      </c>
      <c r="B61" s="41" t="s">
        <v>95</v>
      </c>
      <c r="C61" s="19">
        <f t="shared" si="4"/>
        <v>10886</v>
      </c>
      <c r="D61" s="19">
        <v>0</v>
      </c>
      <c r="E61" s="19">
        <v>10886</v>
      </c>
      <c r="F61" s="19">
        <v>491</v>
      </c>
      <c r="G61" s="19">
        <v>903</v>
      </c>
      <c r="H61" s="19">
        <v>1633</v>
      </c>
      <c r="I61" s="19">
        <v>1334</v>
      </c>
      <c r="J61" s="19">
        <v>2306</v>
      </c>
      <c r="K61" s="19">
        <v>2293</v>
      </c>
      <c r="L61" s="19">
        <v>261</v>
      </c>
      <c r="M61" s="19">
        <v>143</v>
      </c>
      <c r="N61" s="19">
        <v>212</v>
      </c>
      <c r="O61" s="19">
        <v>388</v>
      </c>
      <c r="P61" s="19">
        <v>922</v>
      </c>
    </row>
    <row r="62" ht="24.95" customHeight="1" spans="1:16">
      <c r="A62" s="17">
        <v>35</v>
      </c>
      <c r="B62" s="41" t="s">
        <v>96</v>
      </c>
      <c r="C62" s="19">
        <f t="shared" si="4"/>
        <v>6210</v>
      </c>
      <c r="D62" s="19">
        <v>5599</v>
      </c>
      <c r="E62" s="19">
        <v>611</v>
      </c>
      <c r="F62" s="19">
        <v>76</v>
      </c>
      <c r="G62" s="19">
        <v>152</v>
      </c>
      <c r="H62" s="19">
        <v>17</v>
      </c>
      <c r="I62" s="19">
        <v>16</v>
      </c>
      <c r="J62" s="19">
        <v>174</v>
      </c>
      <c r="K62" s="19">
        <v>119</v>
      </c>
      <c r="L62" s="19">
        <v>3</v>
      </c>
      <c r="M62" s="19">
        <v>0</v>
      </c>
      <c r="N62" s="19">
        <v>0</v>
      </c>
      <c r="O62" s="19">
        <v>0</v>
      </c>
      <c r="P62" s="19">
        <v>54</v>
      </c>
    </row>
    <row r="63" ht="24.95" customHeight="1" spans="1:16">
      <c r="A63" s="17">
        <v>36</v>
      </c>
      <c r="B63" s="41" t="s">
        <v>97</v>
      </c>
      <c r="C63" s="19">
        <f t="shared" si="4"/>
        <v>154.34</v>
      </c>
      <c r="D63" s="19">
        <v>98</v>
      </c>
      <c r="E63" s="19">
        <v>56.34</v>
      </c>
      <c r="F63" s="19"/>
      <c r="G63" s="19"/>
      <c r="H63" s="19">
        <v>13.03</v>
      </c>
      <c r="I63" s="19"/>
      <c r="J63" s="19">
        <v>39.93</v>
      </c>
      <c r="K63" s="19"/>
      <c r="L63" s="19"/>
      <c r="M63" s="19"/>
      <c r="N63" s="19"/>
      <c r="O63" s="19"/>
      <c r="P63" s="19">
        <v>3.38</v>
      </c>
    </row>
    <row r="64" ht="24.95" customHeight="1" spans="1:16">
      <c r="A64" s="17">
        <v>37</v>
      </c>
      <c r="B64" s="41" t="s">
        <v>98</v>
      </c>
      <c r="C64" s="19">
        <f t="shared" si="4"/>
        <v>137</v>
      </c>
      <c r="D64" s="19">
        <v>137</v>
      </c>
      <c r="E64" s="19">
        <v>0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ht="30" customHeight="1" spans="1:16">
      <c r="A65" s="17">
        <v>38</v>
      </c>
      <c r="B65" s="41" t="s">
        <v>99</v>
      </c>
      <c r="C65" s="19">
        <f t="shared" si="4"/>
        <v>183</v>
      </c>
      <c r="D65" s="19"/>
      <c r="E65" s="19">
        <v>183</v>
      </c>
      <c r="F65" s="19">
        <v>6</v>
      </c>
      <c r="G65" s="19">
        <v>12</v>
      </c>
      <c r="H65" s="19">
        <v>6</v>
      </c>
      <c r="I65" s="19">
        <v>12</v>
      </c>
      <c r="J65" s="19">
        <v>48</v>
      </c>
      <c r="K65" s="19"/>
      <c r="L65" s="19"/>
      <c r="M65" s="19"/>
      <c r="N65" s="19"/>
      <c r="O65" s="19"/>
      <c r="P65" s="19">
        <v>99</v>
      </c>
    </row>
    <row r="66" ht="24.95" customHeight="1" spans="1:16">
      <c r="A66" s="17">
        <v>39</v>
      </c>
      <c r="B66" s="41" t="s">
        <v>100</v>
      </c>
      <c r="C66" s="19">
        <f t="shared" si="4"/>
        <v>50</v>
      </c>
      <c r="D66" s="19">
        <v>0</v>
      </c>
      <c r="E66" s="19">
        <v>50</v>
      </c>
      <c r="F66" s="19"/>
      <c r="G66" s="19"/>
      <c r="H66" s="19">
        <v>10</v>
      </c>
      <c r="I66" s="19">
        <v>10</v>
      </c>
      <c r="J66" s="19">
        <v>10</v>
      </c>
      <c r="K66" s="19">
        <v>10</v>
      </c>
      <c r="L66" s="19"/>
      <c r="M66" s="19"/>
      <c r="N66" s="19"/>
      <c r="O66" s="19"/>
      <c r="P66" s="19">
        <v>10</v>
      </c>
    </row>
    <row r="67" ht="24.95" customHeight="1" spans="1:16">
      <c r="A67" s="17">
        <v>40</v>
      </c>
      <c r="B67" s="41" t="s">
        <v>101</v>
      </c>
      <c r="C67" s="19">
        <f t="shared" si="4"/>
        <v>110</v>
      </c>
      <c r="D67" s="19">
        <v>110</v>
      </c>
      <c r="E67" s="19">
        <v>0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ht="24.95" customHeight="1" spans="1:16">
      <c r="A68" s="17">
        <v>41</v>
      </c>
      <c r="B68" s="41" t="s">
        <v>98</v>
      </c>
      <c r="C68" s="19">
        <f t="shared" si="4"/>
        <v>166</v>
      </c>
      <c r="D68" s="19">
        <v>72</v>
      </c>
      <c r="E68" s="19">
        <v>94</v>
      </c>
      <c r="F68" s="19">
        <v>7.84</v>
      </c>
      <c r="G68" s="19">
        <v>14.14</v>
      </c>
      <c r="H68" s="19">
        <v>13.28</v>
      </c>
      <c r="I68" s="19">
        <v>9.48</v>
      </c>
      <c r="J68" s="19">
        <v>18.52</v>
      </c>
      <c r="K68" s="19">
        <v>16.72</v>
      </c>
      <c r="L68" s="19">
        <v>1.58</v>
      </c>
      <c r="M68" s="19">
        <v>2.1</v>
      </c>
      <c r="N68" s="19">
        <v>1</v>
      </c>
      <c r="O68" s="19">
        <v>1</v>
      </c>
      <c r="P68" s="19">
        <v>8.34</v>
      </c>
    </row>
    <row r="69" ht="24.95" customHeight="1" spans="1:16">
      <c r="A69" s="17">
        <v>42</v>
      </c>
      <c r="B69" s="41" t="s">
        <v>102</v>
      </c>
      <c r="C69" s="19">
        <f t="shared" si="4"/>
        <v>601</v>
      </c>
      <c r="D69" s="19">
        <v>0</v>
      </c>
      <c r="E69" s="19">
        <v>601</v>
      </c>
      <c r="F69" s="19">
        <v>38</v>
      </c>
      <c r="G69" s="19">
        <v>57</v>
      </c>
      <c r="H69" s="19">
        <v>26</v>
      </c>
      <c r="I69" s="19">
        <v>13</v>
      </c>
      <c r="J69" s="19">
        <v>207</v>
      </c>
      <c r="K69" s="19">
        <v>183</v>
      </c>
      <c r="L69" s="19">
        <v>10</v>
      </c>
      <c r="M69" s="19">
        <v>8</v>
      </c>
      <c r="N69" s="19">
        <v>1</v>
      </c>
      <c r="O69" s="19">
        <v>5</v>
      </c>
      <c r="P69" s="19">
        <v>53</v>
      </c>
    </row>
    <row r="70" ht="30" customHeight="1" spans="1:16">
      <c r="A70" s="17">
        <v>43</v>
      </c>
      <c r="B70" s="41" t="s">
        <v>103</v>
      </c>
      <c r="C70" s="19">
        <f t="shared" si="4"/>
        <v>5.42</v>
      </c>
      <c r="D70" s="19"/>
      <c r="E70" s="19">
        <v>5.42</v>
      </c>
      <c r="F70" s="19">
        <v>0.1</v>
      </c>
      <c r="G70" s="19">
        <v>0.38</v>
      </c>
      <c r="H70" s="19">
        <v>0.43</v>
      </c>
      <c r="I70" s="19">
        <v>0.3</v>
      </c>
      <c r="J70" s="19">
        <v>1.44</v>
      </c>
      <c r="K70" s="19">
        <v>1.15</v>
      </c>
      <c r="L70" s="19">
        <v>0.15</v>
      </c>
      <c r="M70" s="19">
        <v>0.27</v>
      </c>
      <c r="N70" s="19">
        <v>0.04</v>
      </c>
      <c r="O70" s="19">
        <v>0.01</v>
      </c>
      <c r="P70" s="19">
        <v>1.15</v>
      </c>
    </row>
    <row r="71" ht="24.95" customHeight="1" spans="1:16">
      <c r="A71" s="17" t="s">
        <v>39</v>
      </c>
      <c r="B71" s="41" t="s">
        <v>104</v>
      </c>
      <c r="C71" s="19">
        <f t="shared" si="4"/>
        <v>21430.78</v>
      </c>
      <c r="D71" s="19">
        <f>SUM(D72:D78)</f>
        <v>3852.44</v>
      </c>
      <c r="E71" s="19">
        <f t="shared" ref="E71:P71" si="11">SUM(E72:E78)</f>
        <v>17578.34</v>
      </c>
      <c r="F71" s="19">
        <f t="shared" si="11"/>
        <v>1374.76</v>
      </c>
      <c r="G71" s="19">
        <f t="shared" si="11"/>
        <v>3051.19</v>
      </c>
      <c r="H71" s="19">
        <f t="shared" si="11"/>
        <v>1887.48</v>
      </c>
      <c r="I71" s="19">
        <f t="shared" si="11"/>
        <v>1613.15</v>
      </c>
      <c r="J71" s="19">
        <f t="shared" si="11"/>
        <v>3836.27</v>
      </c>
      <c r="K71" s="19">
        <f t="shared" si="11"/>
        <v>2823.71</v>
      </c>
      <c r="L71" s="19">
        <f t="shared" si="11"/>
        <v>726.46</v>
      </c>
      <c r="M71" s="19">
        <f t="shared" si="11"/>
        <v>508.56</v>
      </c>
      <c r="N71" s="19">
        <f t="shared" si="11"/>
        <v>248.04</v>
      </c>
      <c r="O71" s="19">
        <f t="shared" si="11"/>
        <v>283</v>
      </c>
      <c r="P71" s="19">
        <f t="shared" si="11"/>
        <v>1225.72</v>
      </c>
    </row>
    <row r="72" ht="24.95" customHeight="1" spans="1:16">
      <c r="A72" s="17">
        <v>44</v>
      </c>
      <c r="B72" s="41" t="s">
        <v>105</v>
      </c>
      <c r="C72" s="19">
        <f t="shared" si="4"/>
        <v>3071</v>
      </c>
      <c r="D72" s="19"/>
      <c r="E72" s="19">
        <v>3071</v>
      </c>
      <c r="F72" s="19">
        <v>249</v>
      </c>
      <c r="G72" s="19">
        <v>422</v>
      </c>
      <c r="H72" s="19">
        <v>368</v>
      </c>
      <c r="I72" s="19">
        <v>370</v>
      </c>
      <c r="J72" s="19">
        <v>627</v>
      </c>
      <c r="K72" s="19">
        <v>537</v>
      </c>
      <c r="L72" s="19">
        <v>155</v>
      </c>
      <c r="M72" s="19">
        <v>163</v>
      </c>
      <c r="N72" s="19">
        <v>12</v>
      </c>
      <c r="O72" s="19">
        <v>19</v>
      </c>
      <c r="P72" s="19">
        <v>149</v>
      </c>
    </row>
    <row r="73" ht="30" customHeight="1" spans="1:16">
      <c r="A73" s="17">
        <v>45</v>
      </c>
      <c r="B73" s="41" t="s">
        <v>106</v>
      </c>
      <c r="C73" s="19">
        <f t="shared" si="4"/>
        <v>1813</v>
      </c>
      <c r="D73" s="19">
        <v>1113</v>
      </c>
      <c r="E73" s="19">
        <v>700</v>
      </c>
      <c r="F73" s="19">
        <v>100</v>
      </c>
      <c r="G73" s="19">
        <v>100</v>
      </c>
      <c r="H73" s="19">
        <v>100</v>
      </c>
      <c r="I73" s="19">
        <v>100</v>
      </c>
      <c r="J73" s="19">
        <v>100</v>
      </c>
      <c r="K73" s="19">
        <v>100</v>
      </c>
      <c r="L73" s="19"/>
      <c r="M73" s="19"/>
      <c r="N73" s="19"/>
      <c r="O73" s="19"/>
      <c r="P73" s="19">
        <v>100</v>
      </c>
    </row>
    <row r="74" ht="24.95" customHeight="1" spans="1:16">
      <c r="A74" s="17">
        <v>46</v>
      </c>
      <c r="B74" s="41" t="s">
        <v>107</v>
      </c>
      <c r="C74" s="19">
        <f t="shared" si="4"/>
        <v>1640</v>
      </c>
      <c r="D74" s="19"/>
      <c r="E74" s="19">
        <v>1640</v>
      </c>
      <c r="F74" s="19">
        <v>139</v>
      </c>
      <c r="G74" s="19">
        <v>254</v>
      </c>
      <c r="H74" s="19">
        <v>174</v>
      </c>
      <c r="I74" s="19">
        <v>154</v>
      </c>
      <c r="J74" s="19">
        <v>286</v>
      </c>
      <c r="K74" s="19">
        <v>184</v>
      </c>
      <c r="L74" s="19">
        <v>124</v>
      </c>
      <c r="M74" s="19">
        <v>78</v>
      </c>
      <c r="N74" s="19">
        <v>78</v>
      </c>
      <c r="O74" s="19">
        <v>83</v>
      </c>
      <c r="P74" s="19">
        <v>86</v>
      </c>
    </row>
    <row r="75" ht="24.95" customHeight="1" spans="1:16">
      <c r="A75" s="17">
        <v>47</v>
      </c>
      <c r="B75" s="41" t="s">
        <v>108</v>
      </c>
      <c r="C75" s="19">
        <f t="shared" si="4"/>
        <v>13664.78</v>
      </c>
      <c r="D75" s="19">
        <v>2604.44</v>
      </c>
      <c r="E75" s="19">
        <v>11060.34</v>
      </c>
      <c r="F75" s="19">
        <v>837.76</v>
      </c>
      <c r="G75" s="19">
        <v>2164.19</v>
      </c>
      <c r="H75" s="19">
        <v>1117.48</v>
      </c>
      <c r="I75" s="19">
        <v>881.15</v>
      </c>
      <c r="J75" s="19">
        <v>2534.27</v>
      </c>
      <c r="K75" s="19">
        <v>1752.71</v>
      </c>
      <c r="L75" s="19">
        <v>419.46</v>
      </c>
      <c r="M75" s="19">
        <v>245.56</v>
      </c>
      <c r="N75" s="19">
        <v>138.04</v>
      </c>
      <c r="O75" s="19">
        <v>150</v>
      </c>
      <c r="P75" s="19">
        <v>819.72</v>
      </c>
    </row>
    <row r="76" ht="24.95" customHeight="1" spans="1:16">
      <c r="A76" s="17">
        <v>48</v>
      </c>
      <c r="B76" s="41" t="s">
        <v>109</v>
      </c>
      <c r="C76" s="19">
        <f t="shared" si="4"/>
        <v>814</v>
      </c>
      <c r="D76" s="19">
        <v>0</v>
      </c>
      <c r="E76" s="19">
        <v>814</v>
      </c>
      <c r="F76" s="19">
        <v>32</v>
      </c>
      <c r="G76" s="19">
        <v>59</v>
      </c>
      <c r="H76" s="19">
        <v>112</v>
      </c>
      <c r="I76" s="19">
        <v>96</v>
      </c>
      <c r="J76" s="19">
        <v>188</v>
      </c>
      <c r="K76" s="19">
        <v>191</v>
      </c>
      <c r="L76" s="19">
        <v>20</v>
      </c>
      <c r="M76" s="19">
        <v>11</v>
      </c>
      <c r="N76" s="19">
        <v>19</v>
      </c>
      <c r="O76" s="19">
        <v>28</v>
      </c>
      <c r="P76" s="19">
        <v>58</v>
      </c>
    </row>
    <row r="77" ht="24.95" customHeight="1" spans="1:16">
      <c r="A77" s="17">
        <v>49</v>
      </c>
      <c r="B77" s="41" t="s">
        <v>110</v>
      </c>
      <c r="C77" s="19">
        <f t="shared" si="4"/>
        <v>293</v>
      </c>
      <c r="D77" s="19">
        <v>0</v>
      </c>
      <c r="E77" s="19">
        <v>293</v>
      </c>
      <c r="F77" s="19">
        <v>17</v>
      </c>
      <c r="G77" s="19">
        <v>52</v>
      </c>
      <c r="H77" s="19">
        <v>16</v>
      </c>
      <c r="I77" s="19">
        <v>12</v>
      </c>
      <c r="J77" s="19">
        <v>101</v>
      </c>
      <c r="K77" s="19">
        <v>59</v>
      </c>
      <c r="L77" s="19">
        <v>8</v>
      </c>
      <c r="M77" s="19">
        <v>11</v>
      </c>
      <c r="N77" s="19">
        <v>1</v>
      </c>
      <c r="O77" s="19">
        <v>3</v>
      </c>
      <c r="P77" s="19">
        <v>13</v>
      </c>
    </row>
    <row r="78" ht="24.95" customHeight="1" spans="1:16">
      <c r="A78" s="17">
        <v>50</v>
      </c>
      <c r="B78" s="41" t="s">
        <v>111</v>
      </c>
      <c r="C78" s="19">
        <f t="shared" si="4"/>
        <v>135</v>
      </c>
      <c r="D78" s="19">
        <v>135</v>
      </c>
      <c r="E78" s="19"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</row>
    <row r="79" ht="24.95" customHeight="1" spans="1:16">
      <c r="A79" s="17" t="s">
        <v>41</v>
      </c>
      <c r="B79" s="41" t="s">
        <v>112</v>
      </c>
      <c r="C79" s="19">
        <f t="shared" si="4"/>
        <v>23594.21</v>
      </c>
      <c r="D79" s="19">
        <f>SUM(D80:D83)</f>
        <v>7517.7</v>
      </c>
      <c r="E79" s="19">
        <f t="shared" ref="E79:P79" si="12">SUM(E80:E83)</f>
        <v>16076.51</v>
      </c>
      <c r="F79" s="19">
        <f t="shared" si="12"/>
        <v>300</v>
      </c>
      <c r="G79" s="19">
        <f t="shared" si="12"/>
        <v>400</v>
      </c>
      <c r="H79" s="19">
        <f t="shared" si="12"/>
        <v>900</v>
      </c>
      <c r="I79" s="19">
        <f t="shared" si="12"/>
        <v>781.9</v>
      </c>
      <c r="J79" s="19">
        <f t="shared" si="12"/>
        <v>5520.02</v>
      </c>
      <c r="K79" s="19">
        <f t="shared" si="12"/>
        <v>5174.59</v>
      </c>
      <c r="L79" s="19">
        <f t="shared" si="12"/>
        <v>1000</v>
      </c>
      <c r="M79" s="19">
        <f t="shared" si="12"/>
        <v>800</v>
      </c>
      <c r="N79" s="19">
        <f t="shared" si="12"/>
        <v>100</v>
      </c>
      <c r="O79" s="19">
        <f t="shared" si="12"/>
        <v>100</v>
      </c>
      <c r="P79" s="19">
        <f t="shared" si="12"/>
        <v>1000</v>
      </c>
    </row>
    <row r="80" ht="24.95" customHeight="1" spans="1:16">
      <c r="A80" s="17">
        <v>51</v>
      </c>
      <c r="B80" s="41" t="s">
        <v>113</v>
      </c>
      <c r="C80" s="19">
        <f t="shared" si="4"/>
        <v>17417.7</v>
      </c>
      <c r="D80" s="19">
        <v>2117.7</v>
      </c>
      <c r="E80" s="19">
        <v>15300</v>
      </c>
      <c r="F80" s="19">
        <v>300</v>
      </c>
      <c r="G80" s="19">
        <v>400</v>
      </c>
      <c r="H80" s="19">
        <v>900</v>
      </c>
      <c r="I80" s="19">
        <v>700</v>
      </c>
      <c r="J80" s="19">
        <v>5000</v>
      </c>
      <c r="K80" s="19">
        <v>5000</v>
      </c>
      <c r="L80" s="19">
        <v>1000</v>
      </c>
      <c r="M80" s="19">
        <v>800</v>
      </c>
      <c r="N80" s="19">
        <v>100</v>
      </c>
      <c r="O80" s="19">
        <v>100</v>
      </c>
      <c r="P80" s="19">
        <v>1000</v>
      </c>
    </row>
    <row r="81" ht="24.95" customHeight="1" spans="1:16">
      <c r="A81" s="17">
        <v>52</v>
      </c>
      <c r="B81" s="41" t="s">
        <v>114</v>
      </c>
      <c r="C81" s="19">
        <f t="shared" si="4"/>
        <v>5400</v>
      </c>
      <c r="D81" s="19">
        <v>5400</v>
      </c>
      <c r="E81" s="19">
        <v>0</v>
      </c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</row>
    <row r="82" ht="24.95" customHeight="1" spans="1:16">
      <c r="A82" s="17">
        <v>53</v>
      </c>
      <c r="B82" s="41" t="s">
        <v>115</v>
      </c>
      <c r="C82" s="19">
        <f t="shared" si="4"/>
        <v>398.51</v>
      </c>
      <c r="D82" s="19"/>
      <c r="E82" s="19">
        <v>398.51</v>
      </c>
      <c r="F82" s="19"/>
      <c r="G82" s="19"/>
      <c r="H82" s="19"/>
      <c r="I82" s="19">
        <v>81.9</v>
      </c>
      <c r="J82" s="19">
        <v>142.02</v>
      </c>
      <c r="K82" s="19">
        <v>174.59</v>
      </c>
      <c r="L82" s="19"/>
      <c r="M82" s="19"/>
      <c r="N82" s="19"/>
      <c r="O82" s="19"/>
      <c r="P82" s="19"/>
    </row>
    <row r="83" ht="24.95" customHeight="1" spans="1:16">
      <c r="A83" s="17">
        <v>54</v>
      </c>
      <c r="B83" s="41" t="s">
        <v>116</v>
      </c>
      <c r="C83" s="19">
        <f t="shared" si="4"/>
        <v>378</v>
      </c>
      <c r="D83" s="19"/>
      <c r="E83" s="19">
        <v>378</v>
      </c>
      <c r="F83" s="19"/>
      <c r="G83" s="19"/>
      <c r="H83" s="19"/>
      <c r="I83" s="19"/>
      <c r="J83" s="19">
        <v>378</v>
      </c>
      <c r="K83" s="19"/>
      <c r="L83" s="19"/>
      <c r="M83" s="19"/>
      <c r="N83" s="19"/>
      <c r="O83" s="19"/>
      <c r="P83" s="19"/>
    </row>
    <row r="84" ht="24.95" customHeight="1" spans="1:16">
      <c r="A84" s="17" t="s">
        <v>43</v>
      </c>
      <c r="B84" s="41" t="s">
        <v>117</v>
      </c>
      <c r="C84" s="19">
        <f t="shared" si="4"/>
        <v>41021.26</v>
      </c>
      <c r="D84" s="19">
        <f t="shared" ref="D84:P84" si="13">SUM(D85:D94)</f>
        <v>5464.3</v>
      </c>
      <c r="E84" s="19">
        <f t="shared" si="13"/>
        <v>35556.96</v>
      </c>
      <c r="F84" s="19">
        <f t="shared" si="13"/>
        <v>485.72</v>
      </c>
      <c r="G84" s="19">
        <f t="shared" si="13"/>
        <v>772.78</v>
      </c>
      <c r="H84" s="19">
        <f t="shared" si="13"/>
        <v>2126.27</v>
      </c>
      <c r="I84" s="19">
        <f t="shared" si="13"/>
        <v>1967.59</v>
      </c>
      <c r="J84" s="19">
        <f t="shared" si="13"/>
        <v>8021.49</v>
      </c>
      <c r="K84" s="19">
        <f t="shared" si="13"/>
        <v>13100.65</v>
      </c>
      <c r="L84" s="19">
        <f t="shared" si="13"/>
        <v>1158.07</v>
      </c>
      <c r="M84" s="19">
        <f t="shared" si="13"/>
        <v>1267.77</v>
      </c>
      <c r="N84" s="19">
        <f t="shared" si="13"/>
        <v>1242.7</v>
      </c>
      <c r="O84" s="19">
        <f t="shared" si="13"/>
        <v>886.43</v>
      </c>
      <c r="P84" s="19">
        <f t="shared" si="13"/>
        <v>4527.49</v>
      </c>
    </row>
    <row r="85" ht="24.95" customHeight="1" spans="1:16">
      <c r="A85" s="17">
        <v>55</v>
      </c>
      <c r="B85" s="41" t="s">
        <v>118</v>
      </c>
      <c r="C85" s="19">
        <f t="shared" ref="C85:C118" si="14">D85+E85</f>
        <v>2518</v>
      </c>
      <c r="D85" s="19">
        <v>0</v>
      </c>
      <c r="E85" s="19">
        <v>2518</v>
      </c>
      <c r="F85" s="19">
        <v>0</v>
      </c>
      <c r="G85" s="19">
        <v>0</v>
      </c>
      <c r="H85" s="19">
        <v>392</v>
      </c>
      <c r="I85" s="19">
        <v>465</v>
      </c>
      <c r="J85" s="19">
        <v>392</v>
      </c>
      <c r="K85" s="19">
        <v>804</v>
      </c>
      <c r="L85" s="19">
        <v>0</v>
      </c>
      <c r="M85" s="19">
        <v>0</v>
      </c>
      <c r="N85" s="19">
        <v>0</v>
      </c>
      <c r="O85" s="19">
        <v>0</v>
      </c>
      <c r="P85" s="19">
        <v>465</v>
      </c>
    </row>
    <row r="86" ht="24.95" customHeight="1" spans="1:16">
      <c r="A86" s="17">
        <v>56</v>
      </c>
      <c r="B86" s="41" t="s">
        <v>119</v>
      </c>
      <c r="C86" s="19">
        <f t="shared" si="14"/>
        <v>2800</v>
      </c>
      <c r="D86" s="19">
        <v>22</v>
      </c>
      <c r="E86" s="19">
        <v>2778</v>
      </c>
      <c r="F86" s="19"/>
      <c r="G86" s="19"/>
      <c r="H86" s="19"/>
      <c r="I86" s="19"/>
      <c r="J86" s="19"/>
      <c r="K86" s="19">
        <v>2778</v>
      </c>
      <c r="L86" s="19"/>
      <c r="M86" s="19"/>
      <c r="N86" s="19"/>
      <c r="O86" s="19"/>
      <c r="P86" s="19"/>
    </row>
    <row r="87" ht="24.95" customHeight="1" spans="1:16">
      <c r="A87" s="17">
        <v>57</v>
      </c>
      <c r="B87" s="41" t="s">
        <v>120</v>
      </c>
      <c r="C87" s="19">
        <f t="shared" si="14"/>
        <v>789</v>
      </c>
      <c r="D87" s="19">
        <v>675</v>
      </c>
      <c r="E87" s="19">
        <v>114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114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</row>
    <row r="88" s="3" customFormat="1" ht="24.95" customHeight="1" spans="1:16">
      <c r="A88" s="17">
        <v>58</v>
      </c>
      <c r="B88" s="41" t="s">
        <v>121</v>
      </c>
      <c r="C88" s="19">
        <f t="shared" si="14"/>
        <v>256.61</v>
      </c>
      <c r="D88" s="19">
        <v>164</v>
      </c>
      <c r="E88" s="19">
        <v>92.61</v>
      </c>
      <c r="F88" s="19">
        <v>0</v>
      </c>
      <c r="G88" s="19">
        <v>0</v>
      </c>
      <c r="H88" s="19">
        <v>0</v>
      </c>
      <c r="I88" s="19">
        <v>0</v>
      </c>
      <c r="J88" s="19">
        <v>92.61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</row>
    <row r="89" ht="24.95" customHeight="1" spans="1:16">
      <c r="A89" s="17">
        <v>59</v>
      </c>
      <c r="B89" s="41" t="s">
        <v>122</v>
      </c>
      <c r="C89" s="19">
        <f t="shared" si="14"/>
        <v>27573</v>
      </c>
      <c r="D89" s="19">
        <f>26027-22057-3970</f>
        <v>0</v>
      </c>
      <c r="E89" s="19">
        <f>SUM(F89:P89)</f>
        <v>27573</v>
      </c>
      <c r="F89" s="19">
        <f>37+415+20</f>
        <v>472</v>
      </c>
      <c r="G89" s="19">
        <f>39+669+60</f>
        <v>768</v>
      </c>
      <c r="H89" s="19">
        <f>85+838+330</f>
        <v>1253</v>
      </c>
      <c r="I89" s="19">
        <f>80+922+370</f>
        <v>1372</v>
      </c>
      <c r="J89" s="19">
        <f>546+5542+1020</f>
        <v>7108</v>
      </c>
      <c r="K89" s="19">
        <f>510+6870+1070</f>
        <v>8450</v>
      </c>
      <c r="L89" s="19">
        <f>47+967+140</f>
        <v>1154</v>
      </c>
      <c r="M89" s="19">
        <f>104+1012+140</f>
        <v>1256</v>
      </c>
      <c r="N89" s="19">
        <f>39+1018+150</f>
        <v>1207</v>
      </c>
      <c r="O89" s="19">
        <f>28+753+80</f>
        <v>861</v>
      </c>
      <c r="P89" s="19">
        <f>30+3052+590</f>
        <v>3672</v>
      </c>
    </row>
    <row r="90" ht="24.95" customHeight="1" spans="1:16">
      <c r="A90" s="17">
        <v>60</v>
      </c>
      <c r="B90" s="41" t="s">
        <v>123</v>
      </c>
      <c r="C90" s="19">
        <f t="shared" si="14"/>
        <v>2144</v>
      </c>
      <c r="D90" s="19">
        <v>610</v>
      </c>
      <c r="E90" s="19">
        <v>1534</v>
      </c>
      <c r="F90" s="19"/>
      <c r="G90" s="19"/>
      <c r="H90" s="19">
        <v>418</v>
      </c>
      <c r="I90" s="19">
        <v>75</v>
      </c>
      <c r="J90" s="19">
        <v>289</v>
      </c>
      <c r="K90" s="19">
        <v>575</v>
      </c>
      <c r="L90" s="19"/>
      <c r="M90" s="19"/>
      <c r="N90" s="19"/>
      <c r="O90" s="19"/>
      <c r="P90" s="19">
        <v>177</v>
      </c>
    </row>
    <row r="91" ht="24.95" customHeight="1" spans="1:16">
      <c r="A91" s="17">
        <v>61</v>
      </c>
      <c r="B91" s="41" t="s">
        <v>124</v>
      </c>
      <c r="C91" s="19">
        <f t="shared" si="14"/>
        <v>3710</v>
      </c>
      <c r="D91" s="19">
        <v>3710</v>
      </c>
      <c r="E91" s="19">
        <v>0</v>
      </c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</row>
    <row r="92" ht="30" customHeight="1" spans="1:16">
      <c r="A92" s="17">
        <v>62</v>
      </c>
      <c r="B92" s="41" t="s">
        <v>125</v>
      </c>
      <c r="C92" s="19">
        <f t="shared" si="14"/>
        <v>1138.15</v>
      </c>
      <c r="D92" s="19">
        <v>283.3</v>
      </c>
      <c r="E92" s="19">
        <v>854.85</v>
      </c>
      <c r="F92" s="19">
        <v>13.72</v>
      </c>
      <c r="G92" s="19">
        <v>4.78</v>
      </c>
      <c r="H92" s="19">
        <v>63.27</v>
      </c>
      <c r="I92" s="19">
        <v>55.59</v>
      </c>
      <c r="J92" s="19">
        <v>109.88</v>
      </c>
      <c r="K92" s="19">
        <v>379.65</v>
      </c>
      <c r="L92" s="19">
        <v>4.07</v>
      </c>
      <c r="M92" s="19">
        <v>11.77</v>
      </c>
      <c r="N92" s="19">
        <v>13.2</v>
      </c>
      <c r="O92" s="19">
        <v>25.43</v>
      </c>
      <c r="P92" s="19">
        <v>173.49</v>
      </c>
    </row>
    <row r="93" ht="30" customHeight="1" spans="1:16">
      <c r="A93" s="17">
        <v>63</v>
      </c>
      <c r="B93" s="41" t="s">
        <v>126</v>
      </c>
      <c r="C93" s="19">
        <f t="shared" si="14"/>
        <v>62.5</v>
      </c>
      <c r="D93" s="19"/>
      <c r="E93" s="19">
        <v>62.5</v>
      </c>
      <c r="F93" s="19"/>
      <c r="G93" s="19"/>
      <c r="H93" s="19"/>
      <c r="I93" s="19"/>
      <c r="J93" s="19"/>
      <c r="K93" s="19"/>
      <c r="L93" s="19"/>
      <c r="M93" s="19"/>
      <c r="N93" s="19">
        <v>22.5</v>
      </c>
      <c r="O93" s="19"/>
      <c r="P93" s="19">
        <v>40</v>
      </c>
    </row>
    <row r="94" ht="24.95" customHeight="1" spans="1:16">
      <c r="A94" s="17">
        <v>64</v>
      </c>
      <c r="B94" s="41" t="s">
        <v>127</v>
      </c>
      <c r="C94" s="19">
        <f t="shared" si="14"/>
        <v>30</v>
      </c>
      <c r="D94" s="19"/>
      <c r="E94" s="19">
        <v>30</v>
      </c>
      <c r="F94" s="19"/>
      <c r="G94" s="19"/>
      <c r="H94" s="19"/>
      <c r="I94" s="19"/>
      <c r="J94" s="19">
        <v>30</v>
      </c>
      <c r="K94" s="19"/>
      <c r="L94" s="19"/>
      <c r="M94" s="19"/>
      <c r="N94" s="19"/>
      <c r="O94" s="19"/>
      <c r="P94" s="19"/>
    </row>
    <row r="95" ht="24.95" customHeight="1" spans="1:16">
      <c r="A95" s="17" t="s">
        <v>45</v>
      </c>
      <c r="B95" s="41" t="s">
        <v>128</v>
      </c>
      <c r="C95" s="19">
        <f t="shared" si="14"/>
        <v>46990</v>
      </c>
      <c r="D95" s="19">
        <f>SUM(D96:D99)</f>
        <v>27727</v>
      </c>
      <c r="E95" s="19">
        <f t="shared" ref="E95:P95" si="15">SUM(E96:E99)</f>
        <v>19263</v>
      </c>
      <c r="F95" s="19">
        <f t="shared" si="15"/>
        <v>0</v>
      </c>
      <c r="G95" s="19">
        <f t="shared" si="15"/>
        <v>0</v>
      </c>
      <c r="H95" s="19">
        <f t="shared" si="15"/>
        <v>0</v>
      </c>
      <c r="I95" s="19">
        <f t="shared" si="15"/>
        <v>0</v>
      </c>
      <c r="J95" s="19">
        <f t="shared" si="15"/>
        <v>7000</v>
      </c>
      <c r="K95" s="19">
        <f t="shared" si="15"/>
        <v>0</v>
      </c>
      <c r="L95" s="19">
        <f t="shared" si="15"/>
        <v>0</v>
      </c>
      <c r="M95" s="19">
        <f t="shared" si="15"/>
        <v>0</v>
      </c>
      <c r="N95" s="19">
        <f t="shared" si="15"/>
        <v>0</v>
      </c>
      <c r="O95" s="19">
        <f t="shared" si="15"/>
        <v>0</v>
      </c>
      <c r="P95" s="19">
        <f t="shared" si="15"/>
        <v>12263</v>
      </c>
    </row>
    <row r="96" ht="24.95" customHeight="1" spans="1:16">
      <c r="A96" s="17">
        <v>65</v>
      </c>
      <c r="B96" s="41" t="s">
        <v>129</v>
      </c>
      <c r="C96" s="19">
        <f t="shared" si="14"/>
        <v>22063</v>
      </c>
      <c r="D96" s="19">
        <v>2800</v>
      </c>
      <c r="E96" s="19">
        <v>19263</v>
      </c>
      <c r="F96" s="19"/>
      <c r="G96" s="19"/>
      <c r="H96" s="19"/>
      <c r="I96" s="19"/>
      <c r="J96" s="19">
        <v>7000</v>
      </c>
      <c r="K96" s="19"/>
      <c r="L96" s="19"/>
      <c r="M96" s="19"/>
      <c r="N96" s="19"/>
      <c r="O96" s="19"/>
      <c r="P96" s="19">
        <v>12263</v>
      </c>
    </row>
    <row r="97" ht="30" customHeight="1" spans="1:16">
      <c r="A97" s="17">
        <v>66</v>
      </c>
      <c r="B97" s="41" t="s">
        <v>130</v>
      </c>
      <c r="C97" s="19">
        <f t="shared" si="14"/>
        <v>20835</v>
      </c>
      <c r="D97" s="19">
        <v>20835</v>
      </c>
      <c r="E97" s="19">
        <v>0</v>
      </c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</row>
    <row r="98" ht="30" customHeight="1" spans="1:16">
      <c r="A98" s="17">
        <v>67</v>
      </c>
      <c r="B98" s="41" t="s">
        <v>131</v>
      </c>
      <c r="C98" s="19">
        <f t="shared" si="14"/>
        <v>2737</v>
      </c>
      <c r="D98" s="19">
        <v>2737</v>
      </c>
      <c r="E98" s="19">
        <v>0</v>
      </c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</row>
    <row r="99" ht="30" customHeight="1" spans="1:16">
      <c r="A99" s="17">
        <v>68</v>
      </c>
      <c r="B99" s="41" t="s">
        <v>132</v>
      </c>
      <c r="C99" s="19">
        <f t="shared" si="14"/>
        <v>1355</v>
      </c>
      <c r="D99" s="19">
        <v>1355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</row>
    <row r="100" ht="24.95" customHeight="1" spans="1:16">
      <c r="A100" s="17" t="s">
        <v>47</v>
      </c>
      <c r="B100" s="41" t="s">
        <v>133</v>
      </c>
      <c r="C100" s="19">
        <f t="shared" si="14"/>
        <v>64170.2</v>
      </c>
      <c r="D100" s="19">
        <f>SUM(D101:D105)</f>
        <v>40974</v>
      </c>
      <c r="E100" s="19">
        <f t="shared" ref="E100:P100" si="16">SUM(E101:E105)</f>
        <v>23196.2</v>
      </c>
      <c r="F100" s="19">
        <f t="shared" si="16"/>
        <v>20</v>
      </c>
      <c r="G100" s="19">
        <f t="shared" si="16"/>
        <v>5400</v>
      </c>
      <c r="H100" s="19">
        <f t="shared" si="16"/>
        <v>0</v>
      </c>
      <c r="I100" s="19">
        <f t="shared" si="16"/>
        <v>0</v>
      </c>
      <c r="J100" s="19">
        <f t="shared" si="16"/>
        <v>3547</v>
      </c>
      <c r="K100" s="19">
        <f t="shared" si="16"/>
        <v>10007</v>
      </c>
      <c r="L100" s="19">
        <f t="shared" si="16"/>
        <v>2180</v>
      </c>
      <c r="M100" s="19">
        <f t="shared" si="16"/>
        <v>20</v>
      </c>
      <c r="N100" s="19">
        <f t="shared" si="16"/>
        <v>2.2</v>
      </c>
      <c r="O100" s="19">
        <f t="shared" si="16"/>
        <v>0</v>
      </c>
      <c r="P100" s="19">
        <f t="shared" si="16"/>
        <v>2020</v>
      </c>
    </row>
    <row r="101" ht="24.95" customHeight="1" spans="1:16">
      <c r="A101" s="17">
        <v>69</v>
      </c>
      <c r="B101" s="41" t="s">
        <v>134</v>
      </c>
      <c r="C101" s="19">
        <f t="shared" si="14"/>
        <v>21266.2</v>
      </c>
      <c r="D101" s="19">
        <v>21020</v>
      </c>
      <c r="E101" s="19">
        <v>246.2</v>
      </c>
      <c r="F101" s="19">
        <v>20</v>
      </c>
      <c r="G101" s="19">
        <v>20</v>
      </c>
      <c r="H101" s="19"/>
      <c r="I101" s="19"/>
      <c r="J101" s="19">
        <v>22</v>
      </c>
      <c r="K101" s="19">
        <v>62</v>
      </c>
      <c r="L101" s="19">
        <v>80</v>
      </c>
      <c r="M101" s="19">
        <v>20</v>
      </c>
      <c r="N101" s="19">
        <v>2.2</v>
      </c>
      <c r="O101" s="19"/>
      <c r="P101" s="19">
        <v>20</v>
      </c>
    </row>
    <row r="102" s="2" customFormat="1" ht="24.95" customHeight="1" spans="1:16">
      <c r="A102" s="20">
        <v>70</v>
      </c>
      <c r="B102" s="21" t="s">
        <v>135</v>
      </c>
      <c r="C102" s="19">
        <f>51809-20000</f>
        <v>31809</v>
      </c>
      <c r="D102" s="19">
        <f>C102-E102</f>
        <v>13059</v>
      </c>
      <c r="E102" s="19">
        <f>SUM(F102:P102)</f>
        <v>18750</v>
      </c>
      <c r="F102" s="19"/>
      <c r="G102" s="19">
        <v>5380</v>
      </c>
      <c r="H102" s="19"/>
      <c r="I102" s="19"/>
      <c r="J102" s="19">
        <v>3525</v>
      </c>
      <c r="K102" s="19">
        <v>9845</v>
      </c>
      <c r="L102" s="19"/>
      <c r="M102" s="19"/>
      <c r="N102" s="19"/>
      <c r="O102" s="19"/>
      <c r="P102" s="19"/>
    </row>
    <row r="103" ht="24.95" customHeight="1" spans="1:16">
      <c r="A103" s="17">
        <v>71</v>
      </c>
      <c r="B103" s="41" t="s">
        <v>136</v>
      </c>
      <c r="C103" s="19">
        <f t="shared" si="14"/>
        <v>6200</v>
      </c>
      <c r="D103" s="19">
        <v>2000</v>
      </c>
      <c r="E103" s="19">
        <v>4200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100</v>
      </c>
      <c r="L103" s="19">
        <v>2100</v>
      </c>
      <c r="M103" s="19">
        <v>0</v>
      </c>
      <c r="N103" s="19">
        <v>0</v>
      </c>
      <c r="O103" s="19">
        <v>0</v>
      </c>
      <c r="P103" s="19">
        <v>2000</v>
      </c>
    </row>
    <row r="104" ht="30" customHeight="1" spans="1:16">
      <c r="A104" s="17">
        <v>72</v>
      </c>
      <c r="B104" s="41" t="s">
        <v>137</v>
      </c>
      <c r="C104" s="19">
        <f t="shared" si="14"/>
        <v>4200</v>
      </c>
      <c r="D104" s="19">
        <v>4200</v>
      </c>
      <c r="E104" s="19">
        <v>0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</row>
    <row r="105" ht="24.95" customHeight="1" spans="1:16">
      <c r="A105" s="17">
        <v>73</v>
      </c>
      <c r="B105" s="41" t="s">
        <v>138</v>
      </c>
      <c r="C105" s="19">
        <f t="shared" si="14"/>
        <v>695</v>
      </c>
      <c r="D105" s="19">
        <v>695</v>
      </c>
      <c r="E105" s="19">
        <v>0</v>
      </c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</row>
    <row r="106" ht="24.95" customHeight="1" spans="1:16">
      <c r="A106" s="17" t="s">
        <v>49</v>
      </c>
      <c r="B106" s="41" t="s">
        <v>139</v>
      </c>
      <c r="C106" s="19">
        <f t="shared" si="14"/>
        <v>1756</v>
      </c>
      <c r="D106" s="19">
        <f>SUM(D107:D109)</f>
        <v>1756</v>
      </c>
      <c r="E106" s="19">
        <f t="shared" ref="E106:P106" si="17">SUM(E107:E109)</f>
        <v>0</v>
      </c>
      <c r="F106" s="19">
        <f t="shared" si="17"/>
        <v>0</v>
      </c>
      <c r="G106" s="19">
        <f t="shared" si="17"/>
        <v>0</v>
      </c>
      <c r="H106" s="19">
        <f t="shared" si="17"/>
        <v>0</v>
      </c>
      <c r="I106" s="19">
        <f t="shared" si="17"/>
        <v>0</v>
      </c>
      <c r="J106" s="19">
        <f t="shared" si="17"/>
        <v>0</v>
      </c>
      <c r="K106" s="19">
        <f t="shared" si="17"/>
        <v>0</v>
      </c>
      <c r="L106" s="19">
        <f t="shared" si="17"/>
        <v>0</v>
      </c>
      <c r="M106" s="19">
        <f t="shared" si="17"/>
        <v>0</v>
      </c>
      <c r="N106" s="19">
        <f t="shared" si="17"/>
        <v>0</v>
      </c>
      <c r="O106" s="19">
        <f t="shared" si="17"/>
        <v>0</v>
      </c>
      <c r="P106" s="19">
        <f t="shared" si="17"/>
        <v>0</v>
      </c>
    </row>
    <row r="107" ht="24.95" customHeight="1" spans="1:16">
      <c r="A107" s="17">
        <v>74</v>
      </c>
      <c r="B107" s="41" t="s">
        <v>140</v>
      </c>
      <c r="C107" s="19">
        <f t="shared" si="14"/>
        <v>1304</v>
      </c>
      <c r="D107" s="19">
        <v>1304</v>
      </c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</row>
    <row r="108" ht="24.95" customHeight="1" spans="1:16">
      <c r="A108" s="17">
        <v>75</v>
      </c>
      <c r="B108" s="41" t="s">
        <v>141</v>
      </c>
      <c r="C108" s="19">
        <f t="shared" si="14"/>
        <v>375</v>
      </c>
      <c r="D108" s="19">
        <v>375</v>
      </c>
      <c r="E108" s="19">
        <v>0</v>
      </c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</row>
    <row r="109" ht="24.95" customHeight="1" spans="1:16">
      <c r="A109" s="17">
        <v>76</v>
      </c>
      <c r="B109" s="41" t="s">
        <v>142</v>
      </c>
      <c r="C109" s="19">
        <f t="shared" si="14"/>
        <v>77</v>
      </c>
      <c r="D109" s="19">
        <v>77</v>
      </c>
      <c r="E109" s="19">
        <v>0</v>
      </c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</row>
    <row r="110" ht="24.95" customHeight="1" spans="1:16">
      <c r="A110" s="17" t="s">
        <v>51</v>
      </c>
      <c r="B110" s="41" t="s">
        <v>143</v>
      </c>
      <c r="C110" s="19">
        <f t="shared" si="14"/>
        <v>9838.76</v>
      </c>
      <c r="D110" s="19">
        <f>SUM(D111:D113)</f>
        <v>576.7</v>
      </c>
      <c r="E110" s="19">
        <f t="shared" ref="E110:P110" si="18">SUM(E111:E113)</f>
        <v>9262.06</v>
      </c>
      <c r="F110" s="19">
        <f t="shared" si="18"/>
        <v>0</v>
      </c>
      <c r="G110" s="19">
        <f t="shared" si="18"/>
        <v>0</v>
      </c>
      <c r="H110" s="19">
        <f t="shared" si="18"/>
        <v>31.44</v>
      </c>
      <c r="I110" s="19">
        <f t="shared" si="18"/>
        <v>193</v>
      </c>
      <c r="J110" s="19">
        <f t="shared" si="18"/>
        <v>607.83</v>
      </c>
      <c r="K110" s="19">
        <f t="shared" si="18"/>
        <v>8353.3</v>
      </c>
      <c r="L110" s="19">
        <f t="shared" si="18"/>
        <v>0</v>
      </c>
      <c r="M110" s="19">
        <f t="shared" si="18"/>
        <v>47.15</v>
      </c>
      <c r="N110" s="19">
        <f t="shared" si="18"/>
        <v>3.14</v>
      </c>
      <c r="O110" s="19">
        <f t="shared" si="18"/>
        <v>26.2</v>
      </c>
      <c r="P110" s="19">
        <f t="shared" si="18"/>
        <v>0</v>
      </c>
    </row>
    <row r="111" ht="24.95" customHeight="1" spans="1:18">
      <c r="A111" s="17">
        <v>77</v>
      </c>
      <c r="B111" s="41" t="s">
        <v>144</v>
      </c>
      <c r="C111" s="19">
        <f t="shared" si="14"/>
        <v>563.76</v>
      </c>
      <c r="D111" s="19">
        <v>321.7</v>
      </c>
      <c r="E111" s="19">
        <v>242.06</v>
      </c>
      <c r="F111" s="19"/>
      <c r="G111" s="19"/>
      <c r="H111" s="19">
        <v>31.44</v>
      </c>
      <c r="I111" s="19"/>
      <c r="J111" s="19">
        <v>83.83</v>
      </c>
      <c r="K111" s="19">
        <v>50.3</v>
      </c>
      <c r="L111" s="19"/>
      <c r="M111" s="19">
        <v>47.15</v>
      </c>
      <c r="N111" s="19">
        <v>3.14</v>
      </c>
      <c r="O111" s="19">
        <v>26.2</v>
      </c>
      <c r="P111" s="19"/>
      <c r="R111" s="19"/>
    </row>
    <row r="112" ht="30" customHeight="1" spans="1:16">
      <c r="A112" s="17">
        <v>78</v>
      </c>
      <c r="B112" s="41" t="s">
        <v>145</v>
      </c>
      <c r="C112" s="19">
        <f t="shared" si="14"/>
        <v>9020</v>
      </c>
      <c r="D112" s="19"/>
      <c r="E112" s="19">
        <v>9020</v>
      </c>
      <c r="F112" s="19"/>
      <c r="G112" s="19"/>
      <c r="H112" s="19"/>
      <c r="I112" s="19">
        <v>193</v>
      </c>
      <c r="J112" s="19">
        <v>524</v>
      </c>
      <c r="K112" s="19">
        <v>8303</v>
      </c>
      <c r="L112" s="19"/>
      <c r="M112" s="19"/>
      <c r="N112" s="19"/>
      <c r="O112" s="19"/>
      <c r="P112" s="19"/>
    </row>
    <row r="113" ht="30" customHeight="1" spans="1:18">
      <c r="A113" s="17">
        <v>79</v>
      </c>
      <c r="B113" s="41" t="s">
        <v>146</v>
      </c>
      <c r="C113" s="19">
        <f t="shared" si="14"/>
        <v>255</v>
      </c>
      <c r="D113" s="19">
        <v>255</v>
      </c>
      <c r="E113" s="19">
        <v>0</v>
      </c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R113" s="19"/>
    </row>
    <row r="114" ht="24.95" customHeight="1" spans="1:16">
      <c r="A114" s="17" t="s">
        <v>147</v>
      </c>
      <c r="B114" s="41" t="s">
        <v>148</v>
      </c>
      <c r="C114" s="19">
        <f t="shared" si="14"/>
        <v>473</v>
      </c>
      <c r="D114" s="19">
        <v>350</v>
      </c>
      <c r="E114" s="19">
        <v>123</v>
      </c>
      <c r="F114" s="19">
        <v>0</v>
      </c>
      <c r="G114" s="19">
        <v>0</v>
      </c>
      <c r="H114" s="19">
        <v>0</v>
      </c>
      <c r="I114" s="19">
        <v>108</v>
      </c>
      <c r="J114" s="19">
        <v>15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</row>
    <row r="115" ht="30" customHeight="1" spans="1:16">
      <c r="A115" s="17">
        <v>80</v>
      </c>
      <c r="B115" s="41" t="s">
        <v>149</v>
      </c>
      <c r="C115" s="19">
        <f t="shared" si="14"/>
        <v>473</v>
      </c>
      <c r="D115" s="19">
        <v>350</v>
      </c>
      <c r="E115" s="19">
        <v>123</v>
      </c>
      <c r="F115" s="19"/>
      <c r="G115" s="19"/>
      <c r="H115" s="19"/>
      <c r="I115" s="19">
        <v>108</v>
      </c>
      <c r="J115" s="19">
        <v>15</v>
      </c>
      <c r="K115" s="19"/>
      <c r="L115" s="19"/>
      <c r="M115" s="19"/>
      <c r="N115" s="19"/>
      <c r="O115" s="19"/>
      <c r="P115" s="19"/>
    </row>
    <row r="116" ht="24.95" customHeight="1" spans="1:16">
      <c r="A116" s="17" t="s">
        <v>150</v>
      </c>
      <c r="B116" s="41" t="s">
        <v>151</v>
      </c>
      <c r="C116" s="19">
        <f t="shared" si="14"/>
        <v>180</v>
      </c>
      <c r="D116" s="19">
        <f>SUM(D117:D118)</f>
        <v>180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</row>
    <row r="117" ht="30" customHeight="1" spans="1:16">
      <c r="A117" s="17">
        <v>81</v>
      </c>
      <c r="B117" s="41" t="s">
        <v>152</v>
      </c>
      <c r="C117" s="19">
        <f t="shared" si="14"/>
        <v>99</v>
      </c>
      <c r="D117" s="19">
        <v>99</v>
      </c>
      <c r="E117" s="19">
        <v>0</v>
      </c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</row>
    <row r="118" ht="24.95" customHeight="1" spans="1:16">
      <c r="A118" s="17">
        <v>82</v>
      </c>
      <c r="B118" s="41" t="s">
        <v>153</v>
      </c>
      <c r="C118" s="19">
        <f t="shared" si="14"/>
        <v>81</v>
      </c>
      <c r="D118" s="19">
        <v>81</v>
      </c>
      <c r="E118" s="19">
        <v>0</v>
      </c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</row>
    <row r="119" s="3" customFormat="1" ht="24.95" customHeight="1" spans="1:16">
      <c r="A119" s="23" t="s">
        <v>19</v>
      </c>
      <c r="B119" s="47"/>
      <c r="C119" s="19">
        <f>C5+C20</f>
        <v>499813.95</v>
      </c>
      <c r="D119" s="19">
        <f t="shared" ref="D119:P119" si="19">D5+D20</f>
        <v>195469.13</v>
      </c>
      <c r="E119" s="19">
        <f t="shared" si="19"/>
        <v>304344.82</v>
      </c>
      <c r="F119" s="19">
        <f t="shared" si="19"/>
        <v>9772.76</v>
      </c>
      <c r="G119" s="19">
        <f t="shared" si="19"/>
        <v>23435.56</v>
      </c>
      <c r="H119" s="19">
        <f t="shared" si="19"/>
        <v>27342.69</v>
      </c>
      <c r="I119" s="19">
        <f t="shared" si="19"/>
        <v>21291.59</v>
      </c>
      <c r="J119" s="19">
        <f t="shared" si="19"/>
        <v>81548.06</v>
      </c>
      <c r="K119" s="19">
        <f t="shared" si="19"/>
        <v>79743.68</v>
      </c>
      <c r="L119" s="19">
        <f t="shared" si="19"/>
        <v>9310.9</v>
      </c>
      <c r="M119" s="19">
        <f t="shared" si="19"/>
        <v>7135.43</v>
      </c>
      <c r="N119" s="19">
        <f t="shared" si="19"/>
        <v>4556.17</v>
      </c>
      <c r="O119" s="19">
        <f t="shared" si="19"/>
        <v>5556.92</v>
      </c>
      <c r="P119" s="19">
        <f t="shared" si="19"/>
        <v>34650.66</v>
      </c>
    </row>
    <row r="121" spans="7:7">
      <c r="G121" s="48"/>
    </row>
  </sheetData>
  <mergeCells count="8">
    <mergeCell ref="A1:P1"/>
    <mergeCell ref="O2:P2"/>
    <mergeCell ref="E3:P3"/>
    <mergeCell ref="A119:B119"/>
    <mergeCell ref="A3:A4"/>
    <mergeCell ref="B3:B4"/>
    <mergeCell ref="C3:C4"/>
    <mergeCell ref="D3:D4"/>
  </mergeCells>
  <printOptions horizontalCentered="1"/>
  <pageMargins left="0.984027777777778" right="0.786805555555556" top="0.826388888888889" bottom="0.984027777777778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51"/>
  <sheetViews>
    <sheetView showZeros="0" tabSelected="1" view="pageBreakPreview" zoomScale="115" zoomScaleNormal="100" zoomScaleSheetLayoutView="115" workbookViewId="0">
      <pane xSplit="3" ySplit="4" topLeftCell="D5" activePane="bottomRight" state="frozen"/>
      <selection/>
      <selection pane="topRight"/>
      <selection pane="bottomLeft"/>
      <selection pane="bottomRight" activeCell="E27" sqref="E27"/>
    </sheetView>
  </sheetViews>
  <sheetFormatPr defaultColWidth="9" defaultRowHeight="13.5"/>
  <cols>
    <col min="1" max="1" width="7.125" customWidth="1"/>
    <col min="2" max="2" width="31.125" style="2" customWidth="1"/>
    <col min="3" max="3" width="7.25" customWidth="1"/>
    <col min="4" max="15" width="6.875" customWidth="1"/>
  </cols>
  <sheetData>
    <row r="1" ht="34.15" customHeight="1" spans="1:15">
      <c r="A1" s="4" t="s">
        <v>154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0.1" customHeight="1" spans="2:15">
      <c r="B2" s="6"/>
      <c r="C2" s="7"/>
      <c r="D2" s="8"/>
      <c r="N2" s="26" t="s">
        <v>1</v>
      </c>
      <c r="O2" s="26"/>
    </row>
    <row r="3" s="1" customFormat="1" ht="20.1" customHeight="1" spans="1:15">
      <c r="A3" s="9" t="s">
        <v>2</v>
      </c>
      <c r="B3" s="10" t="s">
        <v>3</v>
      </c>
      <c r="C3" s="9" t="s">
        <v>155</v>
      </c>
      <c r="D3" s="11" t="s">
        <v>6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27"/>
    </row>
    <row r="4" s="1" customFormat="1" ht="35.45" customHeight="1" spans="1:20">
      <c r="A4" s="13"/>
      <c r="B4" s="14"/>
      <c r="C4" s="13"/>
      <c r="D4" s="15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16" t="s">
        <v>15</v>
      </c>
      <c r="M4" s="16" t="s">
        <v>16</v>
      </c>
      <c r="N4" s="16" t="s">
        <v>17</v>
      </c>
      <c r="O4" s="16" t="s">
        <v>18</v>
      </c>
      <c r="Q4" s="28"/>
      <c r="R4" s="28" t="s">
        <v>19</v>
      </c>
      <c r="S4" s="29" t="s">
        <v>20</v>
      </c>
      <c r="T4" s="29" t="s">
        <v>21</v>
      </c>
    </row>
    <row r="5" ht="31.15" customHeight="1" spans="1:20">
      <c r="A5" s="17" t="s">
        <v>22</v>
      </c>
      <c r="B5" s="18" t="s">
        <v>23</v>
      </c>
      <c r="C5" s="19">
        <v>67660.81</v>
      </c>
      <c r="D5" s="19">
        <f>SUM(D6:D19)</f>
        <v>51059.68</v>
      </c>
      <c r="E5" s="19">
        <f t="shared" ref="E5:O5" si="0">SUM(E6:E19)</f>
        <v>4974.03</v>
      </c>
      <c r="F5" s="19">
        <f t="shared" si="0"/>
        <v>8921.41</v>
      </c>
      <c r="G5" s="19">
        <f t="shared" si="0"/>
        <v>6855.21</v>
      </c>
      <c r="H5" s="19">
        <f t="shared" si="0"/>
        <v>4855.43</v>
      </c>
      <c r="I5" s="19">
        <f t="shared" si="0"/>
        <v>10697.17</v>
      </c>
      <c r="J5" s="19">
        <f t="shared" si="0"/>
        <v>8079.65</v>
      </c>
      <c r="K5" s="19">
        <f t="shared" si="0"/>
        <v>2003.73</v>
      </c>
      <c r="L5" s="19">
        <f t="shared" si="0"/>
        <v>983.56</v>
      </c>
      <c r="M5" s="19">
        <f t="shared" si="0"/>
        <v>494.49</v>
      </c>
      <c r="N5" s="19">
        <f t="shared" si="0"/>
        <v>596.25</v>
      </c>
      <c r="O5" s="19">
        <f t="shared" si="0"/>
        <v>2598.75</v>
      </c>
      <c r="Q5" s="17" t="s">
        <v>24</v>
      </c>
      <c r="R5" s="30">
        <f>S5+T5</f>
        <v>56155</v>
      </c>
      <c r="S5" s="30">
        <f>SUM(S6:S23)</f>
        <v>51060</v>
      </c>
      <c r="T5" s="30">
        <f>SUM(T6:T22)</f>
        <v>5095</v>
      </c>
    </row>
    <row r="6" ht="31.15" customHeight="1" spans="1:20">
      <c r="A6" s="17" t="s">
        <v>25</v>
      </c>
      <c r="B6" s="18" t="s">
        <v>26</v>
      </c>
      <c r="C6" s="19">
        <v>20193</v>
      </c>
      <c r="D6" s="19">
        <f>SUM(E6:O6)</f>
        <v>13461.63</v>
      </c>
      <c r="E6" s="19">
        <v>902</v>
      </c>
      <c r="F6" s="19">
        <v>1832.74</v>
      </c>
      <c r="G6" s="19">
        <v>1508</v>
      </c>
      <c r="H6" s="19">
        <v>1224</v>
      </c>
      <c r="I6" s="19">
        <v>3370</v>
      </c>
      <c r="J6" s="19">
        <v>2657</v>
      </c>
      <c r="K6" s="19">
        <v>458.83</v>
      </c>
      <c r="L6" s="19">
        <v>323.16</v>
      </c>
      <c r="M6" s="19">
        <v>166</v>
      </c>
      <c r="N6" s="19">
        <v>246</v>
      </c>
      <c r="O6" s="19">
        <v>773.9</v>
      </c>
      <c r="Q6" s="31">
        <v>201</v>
      </c>
      <c r="R6" s="31">
        <f>S6+T6</f>
        <v>40</v>
      </c>
      <c r="S6" s="31"/>
      <c r="T6" s="31">
        <v>40</v>
      </c>
    </row>
    <row r="7" ht="31.15" customHeight="1" spans="1:20">
      <c r="A7" s="17" t="s">
        <v>27</v>
      </c>
      <c r="B7" s="18" t="s">
        <v>28</v>
      </c>
      <c r="C7" s="19">
        <v>0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Q7" s="32">
        <v>204</v>
      </c>
      <c r="R7" s="31">
        <f t="shared" ref="R7:R23" si="1">S7+T7</f>
        <v>0</v>
      </c>
      <c r="S7" s="32"/>
      <c r="T7" s="32"/>
    </row>
    <row r="8" ht="31.15" customHeight="1" spans="1:20">
      <c r="A8" s="17" t="s">
        <v>29</v>
      </c>
      <c r="B8" s="18" t="s">
        <v>30</v>
      </c>
      <c r="C8" s="19">
        <v>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Q8" s="32">
        <v>205</v>
      </c>
      <c r="R8" s="31">
        <f t="shared" si="1"/>
        <v>4593</v>
      </c>
      <c r="S8" s="32">
        <v>4051</v>
      </c>
      <c r="T8" s="32">
        <v>542</v>
      </c>
    </row>
    <row r="9" ht="31.15" customHeight="1" spans="1:20">
      <c r="A9" s="17" t="s">
        <v>31</v>
      </c>
      <c r="B9" s="18" t="s">
        <v>32</v>
      </c>
      <c r="C9" s="19">
        <v>28500</v>
      </c>
      <c r="D9" s="19">
        <f>SUM(E9:O9)</f>
        <v>18630.24</v>
      </c>
      <c r="E9" s="19">
        <v>3553.03</v>
      </c>
      <c r="F9" s="19">
        <v>6038.17</v>
      </c>
      <c r="G9" s="19">
        <f>7927.71-3300</f>
        <v>4627.71</v>
      </c>
      <c r="H9" s="19">
        <v>2810.93</v>
      </c>
      <c r="I9" s="19">
        <v>0</v>
      </c>
      <c r="J9" s="19">
        <v>185</v>
      </c>
      <c r="K9" s="19">
        <v>1255.4</v>
      </c>
      <c r="L9" s="19">
        <v>0</v>
      </c>
      <c r="M9" s="19">
        <v>0</v>
      </c>
      <c r="N9" s="19">
        <v>0</v>
      </c>
      <c r="O9" s="19">
        <v>160</v>
      </c>
      <c r="Q9" s="31">
        <v>207</v>
      </c>
      <c r="R9" s="31">
        <f t="shared" si="1"/>
        <v>0</v>
      </c>
      <c r="S9" s="31"/>
      <c r="T9" s="31"/>
    </row>
    <row r="10" ht="31.15" customHeight="1" spans="1:20">
      <c r="A10" s="17" t="s">
        <v>33</v>
      </c>
      <c r="B10" s="18" t="s">
        <v>34</v>
      </c>
      <c r="C10" s="19">
        <v>0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Q10" s="32">
        <v>208</v>
      </c>
      <c r="R10" s="31">
        <f t="shared" si="1"/>
        <v>13905</v>
      </c>
      <c r="S10" s="32">
        <v>13740</v>
      </c>
      <c r="T10" s="32">
        <v>165</v>
      </c>
    </row>
    <row r="11" ht="31.15" customHeight="1" spans="1:20">
      <c r="A11" s="17" t="s">
        <v>35</v>
      </c>
      <c r="B11" s="18" t="s">
        <v>36</v>
      </c>
      <c r="C11" s="19">
        <v>0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Q11" s="32">
        <v>210</v>
      </c>
      <c r="R11" s="31">
        <f t="shared" si="1"/>
        <v>11237</v>
      </c>
      <c r="S11" s="32">
        <v>10005</v>
      </c>
      <c r="T11" s="32">
        <v>1232</v>
      </c>
    </row>
    <row r="12" ht="31.15" customHeight="1" spans="1:20">
      <c r="A12" s="17" t="s">
        <v>37</v>
      </c>
      <c r="B12" s="18" t="s">
        <v>38</v>
      </c>
      <c r="C12" s="19">
        <v>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Q12" s="31">
        <v>211</v>
      </c>
      <c r="R12" s="31">
        <f t="shared" si="1"/>
        <v>0</v>
      </c>
      <c r="S12" s="31"/>
      <c r="T12" s="31"/>
    </row>
    <row r="13" ht="31.15" customHeight="1" spans="1:20">
      <c r="A13" s="17" t="s">
        <v>39</v>
      </c>
      <c r="B13" s="18" t="s">
        <v>40</v>
      </c>
      <c r="C13" s="19">
        <v>4051</v>
      </c>
      <c r="D13" s="19">
        <v>4051</v>
      </c>
      <c r="E13" s="19">
        <v>307</v>
      </c>
      <c r="F13" s="19">
        <v>663.5</v>
      </c>
      <c r="G13" s="19">
        <v>254.5</v>
      </c>
      <c r="H13" s="19">
        <v>305.5</v>
      </c>
      <c r="I13" s="19">
        <v>1050</v>
      </c>
      <c r="J13" s="19">
        <v>879.5</v>
      </c>
      <c r="K13" s="19">
        <v>72.5</v>
      </c>
      <c r="L13" s="19">
        <v>81</v>
      </c>
      <c r="M13" s="19">
        <v>59.5</v>
      </c>
      <c r="N13" s="19">
        <v>60</v>
      </c>
      <c r="O13" s="19">
        <v>318</v>
      </c>
      <c r="Q13" s="31">
        <v>213</v>
      </c>
      <c r="R13" s="31">
        <f t="shared" si="1"/>
        <v>8250</v>
      </c>
      <c r="S13" s="31">
        <v>5134</v>
      </c>
      <c r="T13" s="31">
        <v>3116</v>
      </c>
    </row>
    <row r="14" ht="31.15" customHeight="1" spans="1:20">
      <c r="A14" s="17" t="s">
        <v>41</v>
      </c>
      <c r="B14" s="18" t="s">
        <v>42</v>
      </c>
      <c r="C14" s="19">
        <v>3935</v>
      </c>
      <c r="D14" s="19">
        <v>3935</v>
      </c>
      <c r="E14" s="19">
        <v>154</v>
      </c>
      <c r="F14" s="19">
        <v>259</v>
      </c>
      <c r="G14" s="19">
        <v>295</v>
      </c>
      <c r="H14" s="19">
        <v>300</v>
      </c>
      <c r="I14" s="19">
        <v>1435</v>
      </c>
      <c r="J14" s="19">
        <v>966</v>
      </c>
      <c r="K14" s="19">
        <v>138</v>
      </c>
      <c r="L14" s="19">
        <v>137</v>
      </c>
      <c r="M14" s="19">
        <v>52</v>
      </c>
      <c r="N14" s="19">
        <v>59</v>
      </c>
      <c r="O14" s="19">
        <v>140</v>
      </c>
      <c r="Q14" s="31">
        <v>214</v>
      </c>
      <c r="R14" s="31">
        <f t="shared" si="1"/>
        <v>0</v>
      </c>
      <c r="S14" s="31"/>
      <c r="T14" s="31"/>
    </row>
    <row r="15" ht="31.15" customHeight="1" spans="1:20">
      <c r="A15" s="17" t="s">
        <v>43</v>
      </c>
      <c r="B15" s="18" t="s">
        <v>44</v>
      </c>
      <c r="C15" s="19">
        <v>8581.81</v>
      </c>
      <c r="D15" s="19">
        <v>8581.81</v>
      </c>
      <c r="E15" s="19"/>
      <c r="F15" s="19"/>
      <c r="G15" s="19"/>
      <c r="H15" s="19"/>
      <c r="I15" s="19">
        <v>4092.17</v>
      </c>
      <c r="J15" s="19">
        <v>2733.15</v>
      </c>
      <c r="K15" s="19"/>
      <c r="L15" s="19">
        <v>360.4</v>
      </c>
      <c r="M15" s="19">
        <v>180.99</v>
      </c>
      <c r="N15" s="19">
        <v>187.25</v>
      </c>
      <c r="O15" s="19">
        <v>1027.85</v>
      </c>
      <c r="Q15" s="31">
        <v>216</v>
      </c>
      <c r="R15" s="31">
        <f t="shared" si="1"/>
        <v>0</v>
      </c>
      <c r="S15" s="31"/>
      <c r="T15" s="31"/>
    </row>
    <row r="16" s="2" customFormat="1" ht="31.15" customHeight="1" spans="1:20">
      <c r="A16" s="20" t="s">
        <v>45</v>
      </c>
      <c r="B16" s="18" t="s">
        <v>46</v>
      </c>
      <c r="C16" s="19">
        <v>2400</v>
      </c>
      <c r="D16" s="19">
        <f>SUM(E16:O16)</f>
        <v>2400</v>
      </c>
      <c r="E16" s="19">
        <v>58</v>
      </c>
      <c r="F16" s="19">
        <v>128</v>
      </c>
      <c r="G16" s="19">
        <v>170</v>
      </c>
      <c r="H16" s="19">
        <v>215</v>
      </c>
      <c r="I16" s="19">
        <v>750</v>
      </c>
      <c r="J16" s="19">
        <v>659</v>
      </c>
      <c r="K16" s="19">
        <v>79</v>
      </c>
      <c r="L16" s="19">
        <v>82</v>
      </c>
      <c r="M16" s="19">
        <v>36</v>
      </c>
      <c r="N16" s="19">
        <v>44</v>
      </c>
      <c r="O16" s="19">
        <v>179</v>
      </c>
      <c r="Q16" s="31">
        <v>229</v>
      </c>
      <c r="R16" s="31">
        <f t="shared" si="1"/>
        <v>0</v>
      </c>
      <c r="S16" s="31"/>
      <c r="T16" s="33"/>
    </row>
    <row r="17" ht="31.15" customHeight="1" spans="1:20">
      <c r="A17" s="17" t="s">
        <v>47</v>
      </c>
      <c r="B17" s="18" t="s">
        <v>48</v>
      </c>
      <c r="C17" s="19">
        <v>0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Q17" s="31">
        <v>203</v>
      </c>
      <c r="R17" s="31">
        <f t="shared" si="1"/>
        <v>0</v>
      </c>
      <c r="S17" s="32"/>
      <c r="T17" s="32"/>
    </row>
    <row r="18" ht="31.15" customHeight="1" spans="1:20">
      <c r="A18" s="17" t="s">
        <v>49</v>
      </c>
      <c r="B18" s="18" t="s">
        <v>50</v>
      </c>
      <c r="C18" s="19">
        <v>0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Q18" s="31">
        <v>206</v>
      </c>
      <c r="R18" s="31">
        <f t="shared" si="1"/>
        <v>0</v>
      </c>
      <c r="S18" s="32"/>
      <c r="T18" s="32"/>
    </row>
    <row r="19" ht="31.15" customHeight="1" spans="1:20">
      <c r="A19" s="17" t="s">
        <v>51</v>
      </c>
      <c r="B19" s="18" t="s">
        <v>52</v>
      </c>
      <c r="C19" s="19">
        <v>0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Q19" s="31">
        <v>215</v>
      </c>
      <c r="R19" s="31">
        <f t="shared" si="1"/>
        <v>0</v>
      </c>
      <c r="S19" s="32"/>
      <c r="T19" s="32"/>
    </row>
    <row r="20" ht="31.15" customHeight="1" spans="1:20">
      <c r="A20" s="17" t="s">
        <v>53</v>
      </c>
      <c r="B20" s="18" t="s">
        <v>54</v>
      </c>
      <c r="C20" s="19">
        <f>C21+C23+C26+C31+C36</f>
        <v>7320.916</v>
      </c>
      <c r="D20" s="19">
        <f t="shared" ref="D20:O20" si="2">D21+D23+D26+D31+D36</f>
        <v>5094.879</v>
      </c>
      <c r="E20" s="19">
        <f t="shared" si="2"/>
        <v>107.92</v>
      </c>
      <c r="F20" s="19">
        <f t="shared" si="2"/>
        <v>195.06</v>
      </c>
      <c r="G20" s="19">
        <f t="shared" si="2"/>
        <v>292.725</v>
      </c>
      <c r="H20" s="19">
        <f t="shared" si="2"/>
        <v>292.467</v>
      </c>
      <c r="I20" s="19">
        <f t="shared" si="2"/>
        <v>1570.081</v>
      </c>
      <c r="J20" s="19">
        <f t="shared" si="2"/>
        <v>1790.53</v>
      </c>
      <c r="K20" s="19">
        <f t="shared" si="2"/>
        <v>193.2</v>
      </c>
      <c r="L20" s="19">
        <f t="shared" si="2"/>
        <v>63.755</v>
      </c>
      <c r="M20" s="19">
        <f t="shared" si="2"/>
        <v>34.75</v>
      </c>
      <c r="N20" s="19">
        <f t="shared" si="2"/>
        <v>94.99</v>
      </c>
      <c r="O20" s="19">
        <f t="shared" si="2"/>
        <v>456.661</v>
      </c>
      <c r="Q20" s="31">
        <v>221</v>
      </c>
      <c r="R20" s="31">
        <f t="shared" si="1"/>
        <v>0</v>
      </c>
      <c r="S20" s="32"/>
      <c r="T20" s="32"/>
    </row>
    <row r="21" ht="31.15" customHeight="1" spans="1:20">
      <c r="A21" s="17" t="s">
        <v>25</v>
      </c>
      <c r="B21" s="21" t="s">
        <v>55</v>
      </c>
      <c r="C21" s="19">
        <v>100</v>
      </c>
      <c r="D21" s="19">
        <f t="shared" ref="D21:O21" si="3">SUM(D22:D22)</f>
        <v>40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40</v>
      </c>
      <c r="J21" s="19">
        <f t="shared" si="3"/>
        <v>0</v>
      </c>
      <c r="K21" s="19">
        <f t="shared" si="3"/>
        <v>0</v>
      </c>
      <c r="L21" s="19">
        <f t="shared" si="3"/>
        <v>0</v>
      </c>
      <c r="M21" s="19">
        <f t="shared" si="3"/>
        <v>0</v>
      </c>
      <c r="N21" s="19">
        <f t="shared" si="3"/>
        <v>0</v>
      </c>
      <c r="O21" s="19">
        <f t="shared" si="3"/>
        <v>0</v>
      </c>
      <c r="Q21" s="31">
        <v>220</v>
      </c>
      <c r="R21" s="31">
        <f t="shared" si="1"/>
        <v>0</v>
      </c>
      <c r="S21" s="32"/>
      <c r="T21" s="32"/>
    </row>
    <row r="22" ht="31.15" customHeight="1" spans="1:20">
      <c r="A22" s="17">
        <v>1</v>
      </c>
      <c r="B22" s="21" t="s">
        <v>156</v>
      </c>
      <c r="C22" s="19">
        <v>100</v>
      </c>
      <c r="D22" s="19">
        <v>40</v>
      </c>
      <c r="E22" s="19"/>
      <c r="F22" s="19"/>
      <c r="G22" s="19"/>
      <c r="H22" s="19"/>
      <c r="I22" s="19">
        <v>40</v>
      </c>
      <c r="J22" s="19"/>
      <c r="K22" s="19"/>
      <c r="L22" s="19"/>
      <c r="M22" s="19"/>
      <c r="N22" s="19"/>
      <c r="O22" s="19"/>
      <c r="Q22" s="31">
        <v>222</v>
      </c>
      <c r="R22" s="31">
        <f t="shared" si="1"/>
        <v>0</v>
      </c>
      <c r="S22" s="32"/>
      <c r="T22" s="32"/>
    </row>
    <row r="23" ht="31.15" customHeight="1" spans="1:20">
      <c r="A23" s="17" t="s">
        <v>27</v>
      </c>
      <c r="B23" s="21" t="s">
        <v>66</v>
      </c>
      <c r="C23" s="19">
        <f>SUM(C24:C25)</f>
        <v>984</v>
      </c>
      <c r="D23" s="19">
        <f t="shared" ref="D23:O23" si="4">SUM(D24:D25)</f>
        <v>541.5</v>
      </c>
      <c r="E23" s="19">
        <f t="shared" si="4"/>
        <v>23</v>
      </c>
      <c r="F23" s="19">
        <f t="shared" si="4"/>
        <v>42</v>
      </c>
      <c r="G23" s="19">
        <f t="shared" si="4"/>
        <v>27.5</v>
      </c>
      <c r="H23" s="19">
        <f t="shared" si="4"/>
        <v>40</v>
      </c>
      <c r="I23" s="19">
        <f t="shared" si="4"/>
        <v>204</v>
      </c>
      <c r="J23" s="19">
        <f t="shared" si="4"/>
        <v>142</v>
      </c>
      <c r="K23" s="19">
        <f t="shared" si="4"/>
        <v>14</v>
      </c>
      <c r="L23" s="19">
        <f t="shared" si="4"/>
        <v>16</v>
      </c>
      <c r="M23" s="19">
        <f t="shared" si="4"/>
        <v>5</v>
      </c>
      <c r="N23" s="19">
        <f t="shared" si="4"/>
        <v>6</v>
      </c>
      <c r="O23" s="19">
        <f t="shared" si="4"/>
        <v>22</v>
      </c>
      <c r="Q23" s="31">
        <v>212</v>
      </c>
      <c r="R23" s="31">
        <f t="shared" si="1"/>
        <v>18130</v>
      </c>
      <c r="S23" s="32">
        <v>18130</v>
      </c>
      <c r="T23" s="32"/>
    </row>
    <row r="24" ht="31.15" customHeight="1" spans="1:15">
      <c r="A24" s="17">
        <v>2</v>
      </c>
      <c r="B24" s="21" t="s">
        <v>157</v>
      </c>
      <c r="C24" s="19">
        <v>469</v>
      </c>
      <c r="D24" s="19">
        <v>407</v>
      </c>
      <c r="E24" s="19">
        <v>19</v>
      </c>
      <c r="F24" s="19">
        <v>34</v>
      </c>
      <c r="G24" s="19">
        <v>23</v>
      </c>
      <c r="H24" s="19">
        <v>33</v>
      </c>
      <c r="I24" s="19">
        <v>152</v>
      </c>
      <c r="J24" s="19">
        <v>100</v>
      </c>
      <c r="K24" s="19">
        <v>14</v>
      </c>
      <c r="L24" s="19">
        <v>11</v>
      </c>
      <c r="M24" s="19">
        <v>5</v>
      </c>
      <c r="N24" s="19">
        <v>6</v>
      </c>
      <c r="O24" s="19">
        <v>10</v>
      </c>
    </row>
    <row r="25" ht="31.15" customHeight="1" spans="1:15">
      <c r="A25" s="17">
        <v>3</v>
      </c>
      <c r="B25" s="21" t="s">
        <v>158</v>
      </c>
      <c r="C25" s="19">
        <v>515</v>
      </c>
      <c r="D25" s="19">
        <v>134.5</v>
      </c>
      <c r="E25" s="19">
        <v>4</v>
      </c>
      <c r="F25" s="19">
        <v>8</v>
      </c>
      <c r="G25" s="19">
        <v>4.5</v>
      </c>
      <c r="H25" s="19">
        <v>7</v>
      </c>
      <c r="I25" s="19">
        <v>52</v>
      </c>
      <c r="J25" s="19">
        <v>42</v>
      </c>
      <c r="K25" s="19"/>
      <c r="L25" s="19">
        <v>5</v>
      </c>
      <c r="M25" s="19"/>
      <c r="N25" s="19"/>
      <c r="O25" s="19">
        <v>12</v>
      </c>
    </row>
    <row r="26" ht="31.15" customHeight="1" spans="1:15">
      <c r="A26" s="17" t="s">
        <v>29</v>
      </c>
      <c r="B26" s="21" t="s">
        <v>91</v>
      </c>
      <c r="C26" s="19">
        <f>SUM(C27:C30)</f>
        <v>400</v>
      </c>
      <c r="D26" s="19">
        <f t="shared" ref="D26:O26" si="5">SUM(D27:D30)</f>
        <v>165.05</v>
      </c>
      <c r="E26" s="19">
        <f t="shared" si="5"/>
        <v>15.05</v>
      </c>
      <c r="F26" s="19">
        <f t="shared" si="5"/>
        <v>23.92</v>
      </c>
      <c r="G26" s="19">
        <f t="shared" si="5"/>
        <v>17.61</v>
      </c>
      <c r="H26" s="19">
        <f t="shared" si="5"/>
        <v>10.3</v>
      </c>
      <c r="I26" s="19">
        <f t="shared" si="5"/>
        <v>46.69</v>
      </c>
      <c r="J26" s="19">
        <f t="shared" si="5"/>
        <v>9.01</v>
      </c>
      <c r="K26" s="19">
        <f t="shared" si="5"/>
        <v>0.95</v>
      </c>
      <c r="L26" s="19">
        <f t="shared" si="5"/>
        <v>7.69</v>
      </c>
      <c r="M26" s="19">
        <f t="shared" si="5"/>
        <v>0.8</v>
      </c>
      <c r="N26" s="19">
        <f t="shared" si="5"/>
        <v>0.8</v>
      </c>
      <c r="O26" s="19">
        <f t="shared" si="5"/>
        <v>30.49</v>
      </c>
    </row>
    <row r="27" ht="31.15" customHeight="1" spans="1:15">
      <c r="A27" s="17">
        <v>4</v>
      </c>
      <c r="B27" s="22" t="s">
        <v>159</v>
      </c>
      <c r="C27" s="19">
        <v>36</v>
      </c>
      <c r="D27" s="19">
        <v>17</v>
      </c>
      <c r="E27" s="19"/>
      <c r="F27" s="19">
        <v>1.22</v>
      </c>
      <c r="G27" s="19">
        <v>1.36</v>
      </c>
      <c r="H27" s="19">
        <v>1</v>
      </c>
      <c r="I27" s="19">
        <v>4.39</v>
      </c>
      <c r="J27" s="19">
        <v>3.56</v>
      </c>
      <c r="K27" s="19"/>
      <c r="L27" s="19">
        <v>0.89</v>
      </c>
      <c r="M27" s="19"/>
      <c r="N27" s="19"/>
      <c r="O27" s="19">
        <v>3.54</v>
      </c>
    </row>
    <row r="28" ht="31.15" customHeight="1" spans="1:15">
      <c r="A28" s="17">
        <v>5</v>
      </c>
      <c r="B28" s="21" t="s">
        <v>160</v>
      </c>
      <c r="C28" s="19">
        <v>126</v>
      </c>
      <c r="D28" s="19">
        <v>114</v>
      </c>
      <c r="E28" s="19">
        <v>12</v>
      </c>
      <c r="F28" s="19">
        <v>18</v>
      </c>
      <c r="G28" s="19">
        <v>12</v>
      </c>
      <c r="H28" s="19">
        <v>6</v>
      </c>
      <c r="I28" s="19">
        <v>36</v>
      </c>
      <c r="J28" s="19"/>
      <c r="K28" s="19"/>
      <c r="L28" s="19">
        <v>6</v>
      </c>
      <c r="M28" s="19"/>
      <c r="N28" s="19"/>
      <c r="O28" s="19">
        <v>24</v>
      </c>
    </row>
    <row r="29" ht="39" customHeight="1" spans="1:15">
      <c r="A29" s="17">
        <v>7</v>
      </c>
      <c r="B29" s="21" t="s">
        <v>161</v>
      </c>
      <c r="C29" s="19">
        <v>18</v>
      </c>
      <c r="D29" s="19">
        <v>16.7</v>
      </c>
      <c r="E29" s="19">
        <v>1.5</v>
      </c>
      <c r="F29" s="19">
        <v>2.5</v>
      </c>
      <c r="G29" s="19">
        <v>2.5</v>
      </c>
      <c r="H29" s="19">
        <v>1.5</v>
      </c>
      <c r="I29" s="19">
        <v>3.5</v>
      </c>
      <c r="J29" s="19">
        <v>3.5</v>
      </c>
      <c r="K29" s="19"/>
      <c r="L29" s="19"/>
      <c r="M29" s="19"/>
      <c r="N29" s="19"/>
      <c r="O29" s="19">
        <v>1</v>
      </c>
    </row>
    <row r="30" ht="31.15" customHeight="1" spans="1:15">
      <c r="A30" s="17">
        <v>8</v>
      </c>
      <c r="B30" s="21" t="s">
        <v>162</v>
      </c>
      <c r="C30" s="19">
        <v>220</v>
      </c>
      <c r="D30" s="19">
        <v>17.35</v>
      </c>
      <c r="E30" s="19">
        <v>1.55</v>
      </c>
      <c r="F30" s="19">
        <v>2.2</v>
      </c>
      <c r="G30" s="19">
        <v>1.75</v>
      </c>
      <c r="H30" s="19">
        <v>1.8</v>
      </c>
      <c r="I30" s="19">
        <v>2.8</v>
      </c>
      <c r="J30" s="19">
        <v>1.95</v>
      </c>
      <c r="K30" s="19">
        <v>0.95</v>
      </c>
      <c r="L30" s="19">
        <v>0.8</v>
      </c>
      <c r="M30" s="19">
        <v>0.8</v>
      </c>
      <c r="N30" s="19">
        <v>0.8</v>
      </c>
      <c r="O30" s="19">
        <v>1.95</v>
      </c>
    </row>
    <row r="31" ht="31.15" customHeight="1" spans="1:15">
      <c r="A31" s="17" t="s">
        <v>31</v>
      </c>
      <c r="B31" s="21" t="s">
        <v>104</v>
      </c>
      <c r="C31" s="19">
        <f>SUM(C32:C35)</f>
        <v>1343</v>
      </c>
      <c r="D31" s="19">
        <f t="shared" ref="D31:O31" si="6">SUM(D32:D35)</f>
        <v>1232.245</v>
      </c>
      <c r="E31" s="19">
        <f t="shared" si="6"/>
        <v>59.29</v>
      </c>
      <c r="F31" s="19">
        <f t="shared" si="6"/>
        <v>119.26</v>
      </c>
      <c r="G31" s="19">
        <f t="shared" si="6"/>
        <v>82.875</v>
      </c>
      <c r="H31" s="19">
        <f t="shared" si="6"/>
        <v>101.055</v>
      </c>
      <c r="I31" s="19">
        <f t="shared" si="6"/>
        <v>345.395</v>
      </c>
      <c r="J31" s="19">
        <f t="shared" si="6"/>
        <v>277.2</v>
      </c>
      <c r="K31" s="19">
        <f t="shared" si="6"/>
        <v>62.35</v>
      </c>
      <c r="L31" s="19">
        <f t="shared" si="6"/>
        <v>25.165</v>
      </c>
      <c r="M31" s="19">
        <f t="shared" si="6"/>
        <v>20.65</v>
      </c>
      <c r="N31" s="19">
        <f t="shared" si="6"/>
        <v>21.45</v>
      </c>
      <c r="O31" s="19">
        <f t="shared" si="6"/>
        <v>117.555</v>
      </c>
    </row>
    <row r="32" ht="31.15" customHeight="1" spans="1:15">
      <c r="A32" s="17">
        <v>9</v>
      </c>
      <c r="B32" s="21" t="s">
        <v>163</v>
      </c>
      <c r="C32" s="19">
        <v>225</v>
      </c>
      <c r="D32" s="19">
        <v>150</v>
      </c>
      <c r="E32" s="19">
        <v>22</v>
      </c>
      <c r="F32" s="19">
        <v>40</v>
      </c>
      <c r="G32" s="19">
        <v>26</v>
      </c>
      <c r="H32" s="19">
        <v>6</v>
      </c>
      <c r="I32" s="19">
        <v>18</v>
      </c>
      <c r="J32" s="19">
        <v>14</v>
      </c>
      <c r="K32" s="19"/>
      <c r="L32" s="19"/>
      <c r="M32" s="19"/>
      <c r="N32" s="19"/>
      <c r="O32" s="19">
        <v>24</v>
      </c>
    </row>
    <row r="33" ht="31.15" customHeight="1" spans="1:15">
      <c r="A33" s="17">
        <v>10</v>
      </c>
      <c r="B33" s="21" t="s">
        <v>164</v>
      </c>
      <c r="C33" s="19">
        <v>58</v>
      </c>
      <c r="D33" s="19">
        <v>57.075</v>
      </c>
      <c r="E33" s="19">
        <v>3.55</v>
      </c>
      <c r="F33" s="19">
        <v>5.7</v>
      </c>
      <c r="G33" s="19">
        <v>3.875</v>
      </c>
      <c r="H33" s="19">
        <v>5.075</v>
      </c>
      <c r="I33" s="19">
        <v>13.675</v>
      </c>
      <c r="J33" s="19">
        <v>12.1</v>
      </c>
      <c r="K33" s="19">
        <v>2.95</v>
      </c>
      <c r="L33" s="19">
        <v>1.775</v>
      </c>
      <c r="M33" s="19">
        <v>1.65</v>
      </c>
      <c r="N33" s="19">
        <v>1.45</v>
      </c>
      <c r="O33" s="19">
        <v>5.275</v>
      </c>
    </row>
    <row r="34" ht="33.6" customHeight="1" spans="1:15">
      <c r="A34" s="17">
        <v>11</v>
      </c>
      <c r="B34" s="21" t="s">
        <v>165</v>
      </c>
      <c r="C34" s="19">
        <v>874</v>
      </c>
      <c r="D34" s="19">
        <v>873.49</v>
      </c>
      <c r="E34" s="19">
        <v>26</v>
      </c>
      <c r="F34" s="19">
        <v>57</v>
      </c>
      <c r="G34" s="19">
        <v>41</v>
      </c>
      <c r="H34" s="19">
        <v>76</v>
      </c>
      <c r="I34" s="19">
        <v>265</v>
      </c>
      <c r="J34" s="19">
        <v>210</v>
      </c>
      <c r="K34" s="19">
        <v>59.4</v>
      </c>
      <c r="L34" s="19">
        <v>23.39</v>
      </c>
      <c r="M34" s="19">
        <v>19</v>
      </c>
      <c r="N34" s="19">
        <v>20</v>
      </c>
      <c r="O34" s="19">
        <v>76.7</v>
      </c>
    </row>
    <row r="35" ht="31.15" customHeight="1" spans="1:15">
      <c r="A35" s="17">
        <v>12</v>
      </c>
      <c r="B35" s="21" t="s">
        <v>166</v>
      </c>
      <c r="C35" s="19">
        <v>186</v>
      </c>
      <c r="D35" s="19">
        <v>151.68</v>
      </c>
      <c r="E35" s="19">
        <v>7.74</v>
      </c>
      <c r="F35" s="19">
        <v>16.56</v>
      </c>
      <c r="G35" s="19">
        <v>12</v>
      </c>
      <c r="H35" s="19">
        <v>13.98</v>
      </c>
      <c r="I35" s="19">
        <v>48.72</v>
      </c>
      <c r="J35" s="19">
        <v>41.1</v>
      </c>
      <c r="K35" s="19"/>
      <c r="L35" s="19"/>
      <c r="M35" s="19"/>
      <c r="N35" s="19"/>
      <c r="O35" s="19">
        <v>11.58</v>
      </c>
    </row>
    <row r="36" ht="31.15" customHeight="1" spans="1:15">
      <c r="A36" s="17" t="s">
        <v>33</v>
      </c>
      <c r="B36" s="21" t="s">
        <v>117</v>
      </c>
      <c r="C36" s="19">
        <f>SUM(C37:C47)</f>
        <v>4493.916</v>
      </c>
      <c r="D36" s="19">
        <f t="shared" ref="D36:O36" si="7">SUM(D37:D47)</f>
        <v>3116.084</v>
      </c>
      <c r="E36" s="19">
        <f t="shared" si="7"/>
        <v>10.58</v>
      </c>
      <c r="F36" s="19">
        <f t="shared" si="7"/>
        <v>9.88</v>
      </c>
      <c r="G36" s="19">
        <f t="shared" si="7"/>
        <v>164.74</v>
      </c>
      <c r="H36" s="19">
        <f t="shared" si="7"/>
        <v>141.112</v>
      </c>
      <c r="I36" s="19">
        <f t="shared" si="7"/>
        <v>933.996</v>
      </c>
      <c r="J36" s="19">
        <f t="shared" si="7"/>
        <v>1362.32</v>
      </c>
      <c r="K36" s="19">
        <f t="shared" si="7"/>
        <v>115.9</v>
      </c>
      <c r="L36" s="19">
        <f t="shared" si="7"/>
        <v>14.9</v>
      </c>
      <c r="M36" s="19">
        <f t="shared" si="7"/>
        <v>8.3</v>
      </c>
      <c r="N36" s="19">
        <f t="shared" si="7"/>
        <v>66.74</v>
      </c>
      <c r="O36" s="19">
        <f t="shared" si="7"/>
        <v>286.616</v>
      </c>
    </row>
    <row r="37" ht="31.15" customHeight="1" spans="1:15">
      <c r="A37" s="17">
        <v>13</v>
      </c>
      <c r="B37" s="21" t="s">
        <v>167</v>
      </c>
      <c r="C37" s="19">
        <v>30</v>
      </c>
      <c r="D37" s="19">
        <v>30</v>
      </c>
      <c r="E37" s="19"/>
      <c r="F37" s="19"/>
      <c r="G37" s="19">
        <v>10</v>
      </c>
      <c r="H37" s="19">
        <v>10</v>
      </c>
      <c r="I37" s="19"/>
      <c r="J37" s="19"/>
      <c r="K37" s="19"/>
      <c r="L37" s="19"/>
      <c r="M37" s="19"/>
      <c r="N37" s="19"/>
      <c r="O37" s="19">
        <v>10</v>
      </c>
    </row>
    <row r="38" ht="31.15" customHeight="1" spans="1:15">
      <c r="A38" s="17">
        <v>14</v>
      </c>
      <c r="B38" s="21" t="s">
        <v>168</v>
      </c>
      <c r="C38" s="19">
        <v>433.916</v>
      </c>
      <c r="D38" s="19">
        <v>412.884</v>
      </c>
      <c r="E38" s="19">
        <v>10.58</v>
      </c>
      <c r="F38" s="19">
        <v>9.88</v>
      </c>
      <c r="G38" s="19">
        <v>39.94</v>
      </c>
      <c r="H38" s="19">
        <v>26.912</v>
      </c>
      <c r="I38" s="19">
        <v>95.196</v>
      </c>
      <c r="J38" s="19">
        <v>122.82</v>
      </c>
      <c r="K38" s="19">
        <v>6.4</v>
      </c>
      <c r="L38" s="19">
        <v>14.9</v>
      </c>
      <c r="M38" s="19">
        <v>7.3</v>
      </c>
      <c r="N38" s="19">
        <v>15.14</v>
      </c>
      <c r="O38" s="19">
        <v>63.816</v>
      </c>
    </row>
    <row r="39" ht="31.15" customHeight="1" spans="1:15">
      <c r="A39" s="17">
        <v>15</v>
      </c>
      <c r="B39" s="21" t="s">
        <v>169</v>
      </c>
      <c r="C39" s="19">
        <v>37</v>
      </c>
      <c r="D39" s="19">
        <v>14.7</v>
      </c>
      <c r="E39" s="19"/>
      <c r="F39" s="19"/>
      <c r="G39" s="19">
        <v>0.8</v>
      </c>
      <c r="H39" s="19"/>
      <c r="I39" s="19"/>
      <c r="J39" s="19">
        <v>5.5</v>
      </c>
      <c r="K39" s="19"/>
      <c r="L39" s="19"/>
      <c r="M39" s="19"/>
      <c r="N39" s="19">
        <v>0.6</v>
      </c>
      <c r="O39" s="19">
        <v>6.8</v>
      </c>
    </row>
    <row r="40" s="3" customFormat="1" ht="31.15" customHeight="1" spans="1:15">
      <c r="A40" s="17">
        <v>16</v>
      </c>
      <c r="B40" s="21" t="s">
        <v>170</v>
      </c>
      <c r="C40" s="19">
        <v>1163</v>
      </c>
      <c r="D40" s="19">
        <v>609.5</v>
      </c>
      <c r="E40" s="19"/>
      <c r="F40" s="19"/>
      <c r="G40" s="19"/>
      <c r="H40" s="19">
        <v>3.2</v>
      </c>
      <c r="I40" s="19">
        <v>433.8</v>
      </c>
      <c r="J40" s="19">
        <v>9</v>
      </c>
      <c r="K40" s="19">
        <v>109.5</v>
      </c>
      <c r="L40" s="19"/>
      <c r="M40" s="19"/>
      <c r="N40" s="19"/>
      <c r="O40" s="19">
        <v>54</v>
      </c>
    </row>
    <row r="41" ht="31.15" customHeight="1" spans="1:15">
      <c r="A41" s="17">
        <v>17</v>
      </c>
      <c r="B41" s="21" t="s">
        <v>171</v>
      </c>
      <c r="C41" s="19">
        <v>32</v>
      </c>
      <c r="D41" s="19">
        <v>32</v>
      </c>
      <c r="E41" s="19"/>
      <c r="F41" s="19"/>
      <c r="G41" s="19">
        <v>3</v>
      </c>
      <c r="H41" s="19">
        <v>2</v>
      </c>
      <c r="I41" s="19">
        <v>4</v>
      </c>
      <c r="J41" s="19">
        <v>15</v>
      </c>
      <c r="K41" s="19"/>
      <c r="L41" s="19"/>
      <c r="M41" s="19">
        <v>1</v>
      </c>
      <c r="N41" s="19">
        <v>1</v>
      </c>
      <c r="O41" s="19">
        <v>6</v>
      </c>
    </row>
    <row r="42" ht="31.15" customHeight="1" spans="1:15">
      <c r="A42" s="17">
        <v>18</v>
      </c>
      <c r="B42" s="21" t="s">
        <v>172</v>
      </c>
      <c r="C42" s="19">
        <v>300</v>
      </c>
      <c r="D42" s="19">
        <v>300</v>
      </c>
      <c r="E42" s="19"/>
      <c r="F42" s="19"/>
      <c r="G42" s="19"/>
      <c r="H42" s="19"/>
      <c r="I42" s="19">
        <v>45</v>
      </c>
      <c r="J42" s="19">
        <v>115</v>
      </c>
      <c r="K42" s="19"/>
      <c r="L42" s="19"/>
      <c r="M42" s="19"/>
      <c r="N42" s="19">
        <v>50</v>
      </c>
      <c r="O42" s="19">
        <v>90</v>
      </c>
    </row>
    <row r="43" ht="31.15" customHeight="1" spans="1:15">
      <c r="A43" s="17">
        <v>19</v>
      </c>
      <c r="B43" s="21" t="s">
        <v>173</v>
      </c>
      <c r="C43" s="19">
        <v>100</v>
      </c>
      <c r="D43" s="19">
        <v>100</v>
      </c>
      <c r="E43" s="19"/>
      <c r="F43" s="19"/>
      <c r="G43" s="19"/>
      <c r="H43" s="19"/>
      <c r="I43" s="19">
        <v>100</v>
      </c>
      <c r="J43" s="19"/>
      <c r="K43" s="19"/>
      <c r="L43" s="19"/>
      <c r="M43" s="19"/>
      <c r="N43" s="19"/>
      <c r="O43" s="19"/>
    </row>
    <row r="44" ht="31.15" customHeight="1" spans="1:15">
      <c r="A44" s="17">
        <v>20</v>
      </c>
      <c r="B44" s="21" t="s">
        <v>174</v>
      </c>
      <c r="C44" s="19">
        <v>550</v>
      </c>
      <c r="D44" s="19">
        <v>50</v>
      </c>
      <c r="E44" s="19"/>
      <c r="F44" s="19"/>
      <c r="G44" s="19"/>
      <c r="H44" s="19"/>
      <c r="I44" s="19">
        <v>50</v>
      </c>
      <c r="J44" s="19"/>
      <c r="K44" s="19"/>
      <c r="L44" s="19"/>
      <c r="M44" s="19"/>
      <c r="N44" s="19"/>
      <c r="O44" s="19"/>
    </row>
    <row r="45" ht="31.15" customHeight="1" spans="1:15">
      <c r="A45" s="17">
        <v>21</v>
      </c>
      <c r="B45" s="21" t="s">
        <v>175</v>
      </c>
      <c r="C45" s="19">
        <v>900</v>
      </c>
      <c r="D45" s="19">
        <v>900</v>
      </c>
      <c r="E45" s="19"/>
      <c r="F45" s="19"/>
      <c r="G45" s="19"/>
      <c r="H45" s="19"/>
      <c r="I45" s="19"/>
      <c r="J45" s="19">
        <v>900</v>
      </c>
      <c r="K45" s="19"/>
      <c r="L45" s="19"/>
      <c r="M45" s="19"/>
      <c r="N45" s="19"/>
      <c r="O45" s="19"/>
    </row>
    <row r="46" ht="40.15" customHeight="1" spans="1:15">
      <c r="A46" s="17">
        <v>22</v>
      </c>
      <c r="B46" s="21" t="s">
        <v>176</v>
      </c>
      <c r="C46" s="19">
        <v>468</v>
      </c>
      <c r="D46" s="19">
        <v>467</v>
      </c>
      <c r="E46" s="19"/>
      <c r="F46" s="19"/>
      <c r="G46" s="19">
        <v>86</v>
      </c>
      <c r="H46" s="19">
        <v>54</v>
      </c>
      <c r="I46" s="19">
        <v>81</v>
      </c>
      <c r="J46" s="19">
        <v>190</v>
      </c>
      <c r="K46" s="19"/>
      <c r="L46" s="19"/>
      <c r="M46" s="19"/>
      <c r="N46" s="19"/>
      <c r="O46" s="19">
        <v>56</v>
      </c>
    </row>
    <row r="47" ht="31.15" customHeight="1" spans="1:15">
      <c r="A47" s="17">
        <v>23</v>
      </c>
      <c r="B47" s="21" t="s">
        <v>177</v>
      </c>
      <c r="C47" s="19">
        <v>480</v>
      </c>
      <c r="D47" s="19">
        <v>200</v>
      </c>
      <c r="E47" s="19"/>
      <c r="F47" s="19"/>
      <c r="G47" s="19">
        <v>25</v>
      </c>
      <c r="H47" s="19">
        <v>45</v>
      </c>
      <c r="I47" s="19">
        <v>125</v>
      </c>
      <c r="J47" s="19">
        <v>5</v>
      </c>
      <c r="K47" s="19"/>
      <c r="L47" s="19"/>
      <c r="M47" s="19"/>
      <c r="N47" s="19"/>
      <c r="O47" s="19"/>
    </row>
    <row r="48" ht="30.6" customHeight="1" spans="1:15">
      <c r="A48" s="23" t="s">
        <v>19</v>
      </c>
      <c r="B48" s="24"/>
      <c r="C48" s="19">
        <f>C5+C20</f>
        <v>74981.726</v>
      </c>
      <c r="D48" s="19">
        <f t="shared" ref="D48:O48" si="8">D5+D20</f>
        <v>56154.559</v>
      </c>
      <c r="E48" s="19">
        <f t="shared" si="8"/>
        <v>5081.95</v>
      </c>
      <c r="F48" s="19">
        <f t="shared" si="8"/>
        <v>9116.47</v>
      </c>
      <c r="G48" s="19">
        <f t="shared" si="8"/>
        <v>7147.935</v>
      </c>
      <c r="H48" s="19">
        <f t="shared" si="8"/>
        <v>5147.897</v>
      </c>
      <c r="I48" s="19">
        <f t="shared" si="8"/>
        <v>12267.251</v>
      </c>
      <c r="J48" s="19">
        <f t="shared" si="8"/>
        <v>9870.18</v>
      </c>
      <c r="K48" s="19">
        <f t="shared" si="8"/>
        <v>2196.93</v>
      </c>
      <c r="L48" s="19">
        <f t="shared" si="8"/>
        <v>1047.315</v>
      </c>
      <c r="M48" s="19">
        <f t="shared" si="8"/>
        <v>529.24</v>
      </c>
      <c r="N48" s="19">
        <f t="shared" si="8"/>
        <v>691.24</v>
      </c>
      <c r="O48" s="19">
        <f t="shared" si="8"/>
        <v>3055.411</v>
      </c>
    </row>
    <row r="51" spans="2:2">
      <c r="B51" s="25" t="s">
        <v>178</v>
      </c>
    </row>
  </sheetData>
  <mergeCells count="7">
    <mergeCell ref="A1:O1"/>
    <mergeCell ref="N2:O2"/>
    <mergeCell ref="D3:O3"/>
    <mergeCell ref="A48:B48"/>
    <mergeCell ref="A3:A4"/>
    <mergeCell ref="B3:B4"/>
    <mergeCell ref="C3:C4"/>
  </mergeCells>
  <printOptions horizontalCentered="1"/>
  <pageMargins left="0.94375" right="0.786805555555556" top="0.707638888888889" bottom="0.707638888888889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表5</vt:lpstr>
      <vt:lpstr>表6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孟文杰</dc:creator>
  <cp:lastModifiedBy>Administrator</cp:lastModifiedBy>
  <dcterms:created xsi:type="dcterms:W3CDTF">2016-01-05T01:12:00Z</dcterms:created>
  <cp:lastPrinted>2017-02-23T07:47:00Z</cp:lastPrinted>
  <dcterms:modified xsi:type="dcterms:W3CDTF">2017-03-17T08:54:51Z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