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17496" windowHeight="7296" tabRatio="898"/>
  </bookViews>
  <sheets>
    <sheet name="表5一般债务（余额）" sheetId="6" r:id="rId1"/>
    <sheet name="表6 基金收入调整表" sheetId="3" r:id="rId2"/>
    <sheet name="表7基金支出调整表" sheetId="4" r:id="rId3"/>
    <sheet name="表8 基金项目明细" sheetId="1" r:id="rId4"/>
    <sheet name="表9专项债务（余额）" sheetId="5" r:id="rId5"/>
    <sheet name="基金收入调整平衡表" sheetId="2" state="hidden" r:id="rId6"/>
  </sheets>
  <definedNames>
    <definedName name="_xlnm.Print_Area" localSheetId="1">'表6 基金收入调整表'!$A$1:$E$21</definedName>
    <definedName name="_xlnm.Print_Area" localSheetId="2">表7基金支出调整表!$A$1:$E$24</definedName>
    <definedName name="_xlnm.Print_Area" localSheetId="3">'表8 基金项目明细'!$A$1:$H$36</definedName>
    <definedName name="_xlnm.Print_Area" localSheetId="5">基金收入调整平衡表!$A$2:$H$22</definedName>
    <definedName name="_xlnm.Print_Titles" localSheetId="3">'表8 基金项目明细'!$1:$4</definedName>
  </definedNames>
  <calcPr calcId="145621"/>
</workbook>
</file>

<file path=xl/calcChain.xml><?xml version="1.0" encoding="utf-8"?>
<calcChain xmlns="http://schemas.openxmlformats.org/spreadsheetml/2006/main">
  <c r="D24" i="1" l="1"/>
  <c r="D10" i="1"/>
  <c r="D36" i="1" l="1"/>
  <c r="G10" i="2" l="1"/>
  <c r="C20" i="2"/>
  <c r="E20" i="4"/>
  <c r="D19" i="4"/>
  <c r="C18" i="4"/>
  <c r="C21" i="4" s="1"/>
  <c r="B18" i="4"/>
  <c r="B21" i="4" s="1"/>
  <c r="E17" i="4"/>
  <c r="E16" i="4"/>
  <c r="E15" i="4"/>
  <c r="E14" i="4"/>
  <c r="E11" i="4"/>
  <c r="E10" i="4"/>
  <c r="E9" i="4"/>
  <c r="D9" i="4"/>
  <c r="D18" i="4" s="1"/>
  <c r="C21" i="3"/>
  <c r="E20" i="3"/>
  <c r="E19" i="3"/>
  <c r="E16" i="3"/>
  <c r="E15" i="3"/>
  <c r="E14" i="3"/>
  <c r="D13" i="3"/>
  <c r="B13" i="3"/>
  <c r="E12" i="3"/>
  <c r="E11" i="3"/>
  <c r="B9" i="3"/>
  <c r="D8" i="3"/>
  <c r="E5" i="3"/>
  <c r="B18" i="3" l="1"/>
  <c r="B21" i="3" s="1"/>
  <c r="D18" i="3"/>
  <c r="D21" i="3" s="1"/>
  <c r="E8" i="3"/>
  <c r="E9" i="3"/>
  <c r="E13" i="3"/>
  <c r="E18" i="4"/>
  <c r="E21" i="4" s="1"/>
  <c r="D21" i="4"/>
  <c r="E21" i="3"/>
  <c r="E18" i="3" l="1"/>
  <c r="C17" i="1"/>
  <c r="D20" i="2"/>
  <c r="D21" i="1" l="1"/>
  <c r="E34" i="1"/>
  <c r="O11" i="2"/>
  <c r="O12" i="2"/>
  <c r="E21" i="1" l="1"/>
  <c r="P12" i="2" l="1"/>
  <c r="P11" i="2"/>
  <c r="P13" i="2"/>
  <c r="P14" i="2"/>
  <c r="P15" i="2"/>
  <c r="L11" i="2"/>
  <c r="L16" i="2" s="1"/>
  <c r="K16" i="2"/>
  <c r="J16" i="2"/>
  <c r="N16" i="2"/>
  <c r="N11" i="2"/>
  <c r="D9" i="1"/>
  <c r="E22" i="1"/>
  <c r="D21" i="2"/>
  <c r="C21" i="2"/>
  <c r="O16" i="2" l="1"/>
  <c r="P16" i="2" s="1"/>
  <c r="G16" i="2" l="1"/>
  <c r="H16" i="2" s="1"/>
  <c r="C9" i="2"/>
  <c r="D33" i="1" l="1"/>
  <c r="D16" i="2" l="1"/>
  <c r="D17" i="2"/>
  <c r="D19" i="2"/>
  <c r="E14" i="1" l="1"/>
  <c r="E15" i="1"/>
  <c r="E16" i="1"/>
  <c r="E11" i="1"/>
  <c r="E12" i="1"/>
  <c r="E13" i="1"/>
  <c r="E10" i="1"/>
  <c r="E26" i="1"/>
  <c r="E27" i="1"/>
  <c r="E25" i="1"/>
  <c r="E20" i="1"/>
  <c r="E18" i="1"/>
  <c r="D9" i="2" l="1"/>
  <c r="D12" i="2"/>
  <c r="D13" i="2"/>
  <c r="D15" i="2"/>
  <c r="D14" i="2" s="1"/>
  <c r="D6" i="2"/>
  <c r="H17" i="2"/>
  <c r="H18" i="2"/>
  <c r="H19" i="2"/>
  <c r="H11" i="2"/>
  <c r="H12" i="2"/>
  <c r="H15" i="2"/>
  <c r="H10" i="2"/>
  <c r="D19" i="1" l="1"/>
  <c r="D17" i="1" l="1"/>
  <c r="D8" i="1" s="1"/>
  <c r="D5" i="1" s="1"/>
  <c r="E19" i="1"/>
  <c r="E9" i="1"/>
  <c r="C9" i="1"/>
  <c r="C8" i="1" s="1"/>
  <c r="C24" i="1"/>
  <c r="C31" i="1"/>
  <c r="D29" i="1"/>
  <c r="C29" i="1"/>
  <c r="E33" i="1"/>
  <c r="E31" i="1" s="1"/>
  <c r="C23" i="1" l="1"/>
  <c r="D31" i="1"/>
  <c r="D23" i="1" l="1"/>
  <c r="N17" i="1"/>
  <c r="E30" i="1"/>
  <c r="E29" i="1" s="1"/>
  <c r="E24" i="1"/>
  <c r="C14" i="2"/>
  <c r="G21" i="2"/>
  <c r="B14" i="2"/>
  <c r="H21" i="2"/>
  <c r="B10" i="2"/>
  <c r="E23" i="1" l="1"/>
  <c r="B21" i="2"/>
  <c r="D10" i="2"/>
  <c r="E17" i="1"/>
  <c r="E8" i="1" s="1"/>
</calcChain>
</file>

<file path=xl/comments1.xml><?xml version="1.0" encoding="utf-8"?>
<comments xmlns="http://schemas.openxmlformats.org/spreadsheetml/2006/main">
  <authors>
    <author>fmq</author>
  </authors>
  <commentList>
    <comment ref="D9" authorId="0">
      <text>
        <r>
          <rPr>
            <b/>
            <sz val="9"/>
            <color indexed="81"/>
            <rFont val="宋体"/>
            <family val="3"/>
            <charset val="134"/>
          </rPr>
          <t>fmq:</t>
        </r>
        <r>
          <rPr>
            <sz val="9"/>
            <color indexed="81"/>
            <rFont val="宋体"/>
            <family val="3"/>
            <charset val="134"/>
          </rPr>
          <t xml:space="preserve">
在入2亿元后，又入了3.6亿元，11142万元是在入2亿元后余下调入的数，又入库3.6亿后，先从这里减，再减支出</t>
        </r>
      </text>
    </comment>
    <comment ref="A11" authorId="0">
      <text>
        <r>
          <rPr>
            <b/>
            <sz val="9"/>
            <color indexed="81"/>
            <rFont val="宋体"/>
            <family val="3"/>
            <charset val="134"/>
          </rPr>
          <t>fmq:</t>
        </r>
        <r>
          <rPr>
            <sz val="9"/>
            <color indexed="81"/>
            <rFont val="宋体"/>
            <family val="3"/>
            <charset val="134"/>
          </rPr>
          <t xml:space="preserve">
港建费+车辆通行费</t>
        </r>
      </text>
    </comment>
    <comment ref="A14" authorId="0">
      <text>
        <r>
          <rPr>
            <b/>
            <sz val="9"/>
            <color indexed="81"/>
            <rFont val="宋体"/>
            <family val="3"/>
            <charset val="134"/>
          </rPr>
          <t>fmq:</t>
        </r>
        <r>
          <rPr>
            <sz val="9"/>
            <color indexed="81"/>
            <rFont val="宋体"/>
            <family val="3"/>
            <charset val="134"/>
          </rPr>
          <t xml:space="preserve">
彩票、彩票销售机构业务费</t>
        </r>
      </text>
    </comment>
    <comment ref="A19" authorId="0">
      <text>
        <r>
          <rPr>
            <b/>
            <sz val="9"/>
            <rFont val="宋体"/>
            <family val="3"/>
            <charset val="134"/>
          </rPr>
          <t>fmq:</t>
        </r>
        <r>
          <rPr>
            <sz val="9"/>
            <rFont val="宋体"/>
            <family val="3"/>
            <charset val="134"/>
          </rPr>
          <t xml:space="preserve">
调入一般公共预算</t>
        </r>
      </text>
    </comment>
  </commentList>
</comments>
</file>

<file path=xl/comments2.xml><?xml version="1.0" encoding="utf-8"?>
<comments xmlns="http://schemas.openxmlformats.org/spreadsheetml/2006/main">
  <authors>
    <author>fmq</author>
  </authors>
  <commentList>
    <comment ref="D19" authorId="0">
      <text>
        <r>
          <rPr>
            <b/>
            <sz val="9"/>
            <color indexed="81"/>
            <rFont val="宋体"/>
            <family val="3"/>
            <charset val="134"/>
          </rPr>
          <t>fmq:</t>
        </r>
        <r>
          <rPr>
            <sz val="9"/>
            <color indexed="81"/>
            <rFont val="宋体"/>
            <family val="3"/>
            <charset val="134"/>
          </rPr>
          <t xml:space="preserve">
9.26早上马玉强又减3000万元,下午又减600</t>
        </r>
      </text>
    </comment>
    <comment ref="B20" authorId="0">
      <text>
        <r>
          <rPr>
            <b/>
            <sz val="9"/>
            <color indexed="81"/>
            <rFont val="宋体"/>
            <family val="3"/>
            <charset val="134"/>
          </rPr>
          <t>fmq:</t>
        </r>
        <r>
          <rPr>
            <sz val="9"/>
            <color indexed="81"/>
            <rFont val="宋体"/>
            <family val="3"/>
            <charset val="134"/>
          </rPr>
          <t xml:space="preserve">
年初项目本子在246项“政府债务还本付息支出”</t>
        </r>
      </text>
    </comment>
  </commentList>
</comments>
</file>

<file path=xl/comments3.xml><?xml version="1.0" encoding="utf-8"?>
<comments xmlns="http://schemas.openxmlformats.org/spreadsheetml/2006/main">
  <authors>
    <author>fmq</author>
  </authors>
  <commentList>
    <comment ref="G10" authorId="0">
      <text>
        <r>
          <rPr>
            <b/>
            <sz val="9"/>
            <color indexed="81"/>
            <rFont val="宋体"/>
            <family val="3"/>
            <charset val="134"/>
          </rPr>
          <t>fmq:</t>
        </r>
        <r>
          <rPr>
            <sz val="9"/>
            <color indexed="81"/>
            <rFont val="宋体"/>
            <family val="3"/>
            <charset val="134"/>
          </rPr>
          <t xml:space="preserve">
在入2亿元后，又入了3.6亿元，11142万元是在入2亿元后余下调入的数，又入库3.6亿后，先从这里减，再减支出</t>
        </r>
      </text>
    </comment>
    <comment ref="O11" authorId="0">
      <text>
        <r>
          <rPr>
            <b/>
            <sz val="9"/>
            <color indexed="81"/>
            <rFont val="宋体"/>
            <family val="3"/>
            <charset val="134"/>
          </rPr>
          <t>fmq:</t>
        </r>
        <r>
          <rPr>
            <sz val="9"/>
            <color indexed="81"/>
            <rFont val="宋体"/>
            <family val="3"/>
            <charset val="134"/>
          </rPr>
          <t xml:space="preserve">
在入2亿元后，又入了3.6亿元，11142万元是在入2亿元后余下调入的数，又入库3.6亿后，先从这里减，再减支出</t>
        </r>
      </text>
    </comment>
    <comment ref="E12" authorId="0">
      <text>
        <r>
          <rPr>
            <b/>
            <sz val="9"/>
            <color indexed="81"/>
            <rFont val="宋体"/>
            <family val="3"/>
            <charset val="134"/>
          </rPr>
          <t>fmq:</t>
        </r>
        <r>
          <rPr>
            <sz val="9"/>
            <color indexed="81"/>
            <rFont val="宋体"/>
            <family val="3"/>
            <charset val="134"/>
          </rPr>
          <t xml:space="preserve">
港建费+车辆通行费</t>
        </r>
      </text>
    </comment>
    <comment ref="E15" authorId="0">
      <text>
        <r>
          <rPr>
            <b/>
            <sz val="9"/>
            <color indexed="81"/>
            <rFont val="宋体"/>
            <family val="3"/>
            <charset val="134"/>
          </rPr>
          <t>fmq:</t>
        </r>
        <r>
          <rPr>
            <sz val="9"/>
            <color indexed="81"/>
            <rFont val="宋体"/>
            <family val="3"/>
            <charset val="134"/>
          </rPr>
          <t xml:space="preserve">
彩票、彩票销售机构业务费</t>
        </r>
      </text>
    </comment>
    <comment ref="E16" authorId="0">
      <text>
        <r>
          <rPr>
            <b/>
            <sz val="9"/>
            <rFont val="宋体"/>
            <family val="3"/>
            <charset val="134"/>
          </rPr>
          <t>fmq:</t>
        </r>
        <r>
          <rPr>
            <sz val="9"/>
            <rFont val="宋体"/>
            <family val="3"/>
            <charset val="134"/>
          </rPr>
          <t xml:space="preserve">
调入一般公共预算</t>
        </r>
      </text>
    </comment>
  </commentList>
</comments>
</file>

<file path=xl/sharedStrings.xml><?xml version="1.0" encoding="utf-8"?>
<sst xmlns="http://schemas.openxmlformats.org/spreadsheetml/2006/main" count="245" uniqueCount="199">
  <si>
    <t>单位：万元</t>
  </si>
  <si>
    <t>年初预算</t>
    <phoneticPr fontId="3" type="noConversion"/>
  </si>
  <si>
    <t>调整金额</t>
    <phoneticPr fontId="3" type="noConversion"/>
  </si>
  <si>
    <t>调整后金额</t>
    <phoneticPr fontId="3" type="noConversion"/>
  </si>
  <si>
    <t>调整理由</t>
    <phoneticPr fontId="3" type="noConversion"/>
  </si>
  <si>
    <t>单位编码</t>
    <phoneticPr fontId="3" type="noConversion"/>
  </si>
  <si>
    <t>单位名称</t>
    <phoneticPr fontId="3" type="noConversion"/>
  </si>
  <si>
    <t>功能分类</t>
    <phoneticPr fontId="3" type="noConversion"/>
  </si>
  <si>
    <t>经济分类</t>
    <phoneticPr fontId="3" type="noConversion"/>
  </si>
  <si>
    <t>备注（调减指标需填写指标序号）</t>
    <phoneticPr fontId="3" type="noConversion"/>
  </si>
  <si>
    <t>唐山市体育运动学校</t>
    <phoneticPr fontId="3" type="noConversion"/>
  </si>
  <si>
    <t>该项目已纳入清水润城PPP项目</t>
    <phoneticPr fontId="3" type="noConversion"/>
  </si>
  <si>
    <t>唐山市水利局</t>
    <phoneticPr fontId="3" type="noConversion"/>
  </si>
  <si>
    <t>调增项目待人大会批准后需做追加项目库</t>
    <phoneticPr fontId="3" type="noConversion"/>
  </si>
  <si>
    <t>收入</t>
  </si>
  <si>
    <t>支出</t>
  </si>
  <si>
    <t>项目</t>
  </si>
  <si>
    <t>1.港口建设费收入</t>
  </si>
  <si>
    <t>1.科学技术支出</t>
  </si>
  <si>
    <t>2.国有土地收益基金收入</t>
  </si>
  <si>
    <t>2.文化旅游体育与传媒支出</t>
  </si>
  <si>
    <t>3.农业土地开发资金收入</t>
  </si>
  <si>
    <t>3.社会保障和就业支出</t>
  </si>
  <si>
    <t>4.国有土地使用权出让收入</t>
  </si>
  <si>
    <t>4.节能环保支出</t>
  </si>
  <si>
    <t>5.城市基础设施配套费收入</t>
  </si>
  <si>
    <t>5.城乡社区支出</t>
  </si>
  <si>
    <t>6.大中型水库移民后期扶持基金收入</t>
  </si>
  <si>
    <t>6.农林水支出</t>
  </si>
  <si>
    <t>7.车辆通行费</t>
  </si>
  <si>
    <t>7.交通运输支出</t>
  </si>
  <si>
    <t>8.污水处理费收入</t>
  </si>
  <si>
    <t>8.资源勘探信息等支出</t>
  </si>
  <si>
    <t>9.彩票公益金收入</t>
  </si>
  <si>
    <t>9.金融支出</t>
  </si>
  <si>
    <t xml:space="preserve">   其中：体彩</t>
  </si>
  <si>
    <t>10.其他支出</t>
  </si>
  <si>
    <t xml:space="preserve">         福彩</t>
  </si>
  <si>
    <t>11.转移性支出</t>
  </si>
  <si>
    <t>10.彩票销售机构业务费用</t>
  </si>
  <si>
    <t>12.债务还本支出</t>
  </si>
  <si>
    <t>11.其他政府性基金收入</t>
  </si>
  <si>
    <t>13.债务付息支出</t>
  </si>
  <si>
    <t>12.上级提前下达转移支付</t>
  </si>
  <si>
    <t>14.债务发行费用支出</t>
  </si>
  <si>
    <t>收入合计</t>
  </si>
  <si>
    <t>支出合计</t>
  </si>
  <si>
    <t>2019年市本级政府性基金收支调整情况表</t>
    <phoneticPr fontId="2" type="noConversion"/>
  </si>
  <si>
    <t>附表5</t>
    <phoneticPr fontId="2" type="noConversion"/>
  </si>
  <si>
    <t>预算调整数</t>
    <phoneticPr fontId="2" type="noConversion"/>
  </si>
  <si>
    <t>年初预算数</t>
    <phoneticPr fontId="2" type="noConversion"/>
  </si>
  <si>
    <t>调整后预算数</t>
    <phoneticPr fontId="2" type="noConversion"/>
  </si>
  <si>
    <t>土地出让金安排</t>
    <phoneticPr fontId="2" type="noConversion"/>
  </si>
  <si>
    <t>多义性路径识别改造项目资金</t>
    <phoneticPr fontId="3" type="noConversion"/>
  </si>
  <si>
    <t>唐山市交通运输局交通资产管理中心</t>
  </si>
  <si>
    <t>丰南收费站加宽改造工程</t>
  </si>
  <si>
    <t>承唐高速丰南收费站打水井</t>
  </si>
  <si>
    <t>承唐高速移动支付手续费</t>
  </si>
  <si>
    <t>射击馆迁建</t>
    <phoneticPr fontId="3" type="noConversion"/>
  </si>
  <si>
    <t>年初预算数</t>
    <phoneticPr fontId="2" type="noConversion"/>
  </si>
  <si>
    <t>预算调整数</t>
    <phoneticPr fontId="2" type="noConversion"/>
  </si>
  <si>
    <t>调整后预算数</t>
    <phoneticPr fontId="2" type="noConversion"/>
  </si>
  <si>
    <t>经建处处室预留</t>
    <phoneticPr fontId="3" type="noConversion"/>
  </si>
  <si>
    <t>唐山市住建局</t>
    <phoneticPr fontId="3" type="noConversion"/>
  </si>
  <si>
    <t>按照市政府统一部署，实施超级廊道工程，PPP投资模式，需安排资金5000万元。</t>
    <phoneticPr fontId="3" type="noConversion"/>
  </si>
  <si>
    <t>体彩</t>
    <phoneticPr fontId="2" type="noConversion"/>
  </si>
  <si>
    <t>土地出让金安排</t>
    <phoneticPr fontId="2" type="noConversion"/>
  </si>
  <si>
    <t>序号</t>
    <phoneticPr fontId="2" type="noConversion"/>
  </si>
  <si>
    <t>（一）</t>
    <phoneticPr fontId="2" type="noConversion"/>
  </si>
  <si>
    <t>调减项目</t>
    <phoneticPr fontId="2" type="noConversion"/>
  </si>
  <si>
    <t>车辆通行费调减</t>
    <phoneticPr fontId="2" type="noConversion"/>
  </si>
  <si>
    <t>（二）</t>
    <phoneticPr fontId="2" type="noConversion"/>
  </si>
  <si>
    <t>（三）</t>
    <phoneticPr fontId="2" type="noConversion"/>
  </si>
  <si>
    <t>土地出让金</t>
    <phoneticPr fontId="2" type="noConversion"/>
  </si>
  <si>
    <t>项目名称</t>
    <phoneticPr fontId="3" type="noConversion"/>
  </si>
  <si>
    <t>调增项目</t>
    <phoneticPr fontId="2" type="noConversion"/>
  </si>
  <si>
    <t>地方政府债券转贷收入安排支出</t>
    <phoneticPr fontId="2" type="noConversion"/>
  </si>
  <si>
    <t>农业处</t>
    <phoneticPr fontId="2" type="noConversion"/>
  </si>
  <si>
    <t>市城投集团</t>
    <phoneticPr fontId="3" type="noConversion"/>
  </si>
  <si>
    <t>金融处</t>
    <phoneticPr fontId="2" type="noConversion"/>
  </si>
  <si>
    <t>经建处</t>
    <phoneticPr fontId="2" type="noConversion"/>
  </si>
  <si>
    <t>其他重点项目支出</t>
    <phoneticPr fontId="3" type="noConversion"/>
  </si>
  <si>
    <t xml:space="preserve">车辆通行费安排，项目间调整6527万元，增收5044万元，合计11571万元。
</t>
    <phoneticPr fontId="2" type="noConversion"/>
  </si>
  <si>
    <t>（1）</t>
    <phoneticPr fontId="2" type="noConversion"/>
  </si>
  <si>
    <t>（2）</t>
  </si>
  <si>
    <t>（3）</t>
  </si>
  <si>
    <t>（4）</t>
  </si>
  <si>
    <t>（5）</t>
  </si>
  <si>
    <t>（6）</t>
  </si>
  <si>
    <t>（7）</t>
  </si>
  <si>
    <t>2</t>
    <phoneticPr fontId="2" type="noConversion"/>
  </si>
  <si>
    <t>土地出让金安排</t>
    <phoneticPr fontId="2" type="noConversion"/>
  </si>
  <si>
    <t>车辆通行费安排</t>
    <phoneticPr fontId="2" type="noConversion"/>
  </si>
  <si>
    <t>土地储备专项债券</t>
    <phoneticPr fontId="2" type="noConversion"/>
  </si>
  <si>
    <t>单位：万元</t>
    <phoneticPr fontId="2" type="noConversion"/>
  </si>
  <si>
    <t>根据市政府专题会议纪要（〔2019〕55号）精神，2019年项目一期工程启动并完工，沿线征拆工作全部完成，二期工程同步完成设计工作，2019年拟预算调整安排项目建设资金3.32亿元（其中：项目前期费1000万元，一期工程建安费1.08亿元、征地拆迁费2000万元；二期工程征地拆迁费1.94亿元）。</t>
    <phoneticPr fontId="3" type="noConversion"/>
  </si>
  <si>
    <t>13.地方政府债务收入</t>
    <phoneticPr fontId="2" type="noConversion"/>
  </si>
  <si>
    <t>支出调减3.1亿元。</t>
    <phoneticPr fontId="2" type="noConversion"/>
  </si>
  <si>
    <t>超收安排。</t>
    <phoneticPr fontId="2" type="noConversion"/>
  </si>
  <si>
    <t>市交通局交通资产管理中心</t>
    <phoneticPr fontId="2" type="noConversion"/>
  </si>
  <si>
    <t>说明：2019年4月25日，市第十五届人大常委会第二十二次会议通过《关于唐山市2019年市本级新增政府债券收支安排及预算调整方案的报告
》，调增专项债券25亿元；此次再调增专项债券48700万元，合计298700万元。</t>
    <phoneticPr fontId="2" type="noConversion"/>
  </si>
  <si>
    <t>唐山市交通运输局
唐财呈〔2019〕318号</t>
    <phoneticPr fontId="2" type="noConversion"/>
  </si>
  <si>
    <t>唐山市交通运输局
唐财呈〔2019〕323号</t>
    <phoneticPr fontId="2" type="noConversion"/>
  </si>
  <si>
    <t>污水处理费安排</t>
    <phoneticPr fontId="2" type="noConversion"/>
  </si>
  <si>
    <t>项目间调整，由一般公共预算安排24858万元。</t>
    <phoneticPr fontId="2" type="noConversion"/>
  </si>
  <si>
    <t>机场连接线养护维修资金</t>
    <phoneticPr fontId="2" type="noConversion"/>
  </si>
  <si>
    <t>承唐高速收费站办理取水证</t>
    <phoneticPr fontId="2" type="noConversion"/>
  </si>
  <si>
    <t>205国道路域环境整治工程</t>
    <phoneticPr fontId="2" type="noConversion"/>
  </si>
  <si>
    <t>滨海公路东段水毁维修</t>
    <phoneticPr fontId="2" type="noConversion"/>
  </si>
  <si>
    <t>超级廊道项目</t>
    <phoneticPr fontId="3" type="noConversion"/>
  </si>
  <si>
    <t>唐山空港城至鸦鸿桥公路建设资金</t>
    <phoneticPr fontId="2" type="noConversion"/>
  </si>
  <si>
    <t>唐丰快速路建设补助</t>
    <phoneticPr fontId="2" type="noConversion"/>
  </si>
  <si>
    <t>征地和拆迁补偿支出</t>
    <phoneticPr fontId="2" type="noConversion"/>
  </si>
  <si>
    <t>市交通局交通资产管理中心</t>
    <phoneticPr fontId="2" type="noConversion"/>
  </si>
  <si>
    <t>唐山西收费站、机场收费站增设ETC车道项目资金</t>
    <phoneticPr fontId="2" type="noConversion"/>
  </si>
  <si>
    <t>体彩公益金</t>
    <phoneticPr fontId="2" type="noConversion"/>
  </si>
  <si>
    <t>全域治水清水润城今冬明春主城区河道水系清淤工程（土地出让金安排）</t>
    <phoneticPr fontId="3" type="noConversion"/>
  </si>
  <si>
    <t>新建、续建城建项目</t>
    <phoneticPr fontId="3" type="noConversion"/>
  </si>
  <si>
    <t>冬季清洁取暖试点项目市级补助资金</t>
    <phoneticPr fontId="2" type="noConversion"/>
  </si>
  <si>
    <t>市中心区市管小区增绿工程</t>
    <phoneticPr fontId="3" type="noConversion"/>
  </si>
  <si>
    <t>土地出让金安排的项目调减，用于征地拆迁补偿支出。</t>
    <phoneticPr fontId="3" type="noConversion"/>
  </si>
  <si>
    <t>2019年市本级政府性基金收入调整情况表</t>
    <phoneticPr fontId="2" type="noConversion"/>
  </si>
  <si>
    <t>市本级收入</t>
    <phoneticPr fontId="2" type="noConversion"/>
  </si>
  <si>
    <t>1.上级提前下达转移支付</t>
    <phoneticPr fontId="2" type="noConversion"/>
  </si>
  <si>
    <t>2.地方政府专项债务转贷收入</t>
    <phoneticPr fontId="2" type="noConversion"/>
  </si>
  <si>
    <t>收入总计</t>
    <phoneticPr fontId="2" type="noConversion"/>
  </si>
  <si>
    <t>单位：万元</t>
    <phoneticPr fontId="2" type="noConversion"/>
  </si>
  <si>
    <t>年初预算数</t>
    <phoneticPr fontId="2" type="noConversion"/>
  </si>
  <si>
    <t>此次调整数</t>
    <phoneticPr fontId="2" type="noConversion"/>
  </si>
  <si>
    <t>调整后预算数</t>
    <phoneticPr fontId="2" type="noConversion"/>
  </si>
  <si>
    <t>市本级支出</t>
    <phoneticPr fontId="2" type="noConversion"/>
  </si>
  <si>
    <t>1.转移性支出</t>
    <phoneticPr fontId="2" type="noConversion"/>
  </si>
  <si>
    <t>2.地方政府专项债务转贷支出</t>
    <phoneticPr fontId="2" type="noConversion"/>
  </si>
  <si>
    <t>支出总计</t>
    <phoneticPr fontId="2" type="noConversion"/>
  </si>
  <si>
    <t>2019年市本级政府性基金支出调整情况表</t>
    <phoneticPr fontId="2" type="noConversion"/>
  </si>
  <si>
    <t>单位：万元</t>
    <phoneticPr fontId="2" type="noConversion"/>
  </si>
  <si>
    <t>已审议
调整数</t>
    <phoneticPr fontId="2" type="noConversion"/>
  </si>
  <si>
    <t>此次调整数</t>
    <phoneticPr fontId="2" type="noConversion"/>
  </si>
  <si>
    <t>已审议
调整数</t>
    <phoneticPr fontId="2" type="noConversion"/>
  </si>
  <si>
    <t>11.债务还本支出</t>
    <phoneticPr fontId="2" type="noConversion"/>
  </si>
  <si>
    <t>12.债务付息支出</t>
    <phoneticPr fontId="2" type="noConversion"/>
  </si>
  <si>
    <t>13.债务发行费用支出</t>
    <phoneticPr fontId="2" type="noConversion"/>
  </si>
  <si>
    <t>根据工程进度调整。</t>
    <phoneticPr fontId="2" type="noConversion"/>
  </si>
  <si>
    <t>南富庄等五个棚改项目国开行贷款还本付息资金</t>
    <phoneticPr fontId="3" type="noConversion"/>
  </si>
  <si>
    <t>由于国开行对贷款进行调剂回收，所以本金减少4100万元、付息减少2000万元。</t>
    <phoneticPr fontId="2" type="noConversion"/>
  </si>
  <si>
    <t>一</t>
    <phoneticPr fontId="2" type="noConversion"/>
  </si>
  <si>
    <t>二</t>
    <phoneticPr fontId="2" type="noConversion"/>
  </si>
  <si>
    <t>射击比赛训练光学电子靶系统</t>
    <phoneticPr fontId="3" type="noConversion"/>
  </si>
  <si>
    <t>包括：中央分隔带恢复工程，K147+900分离式立交桥设施恢复及粉刷，王盼庄立交桥路段维修及路域环境整治，女织寨立交桥段沿线设施维修，后营至王盼庄段桥梁护栏粉刷等。资金由通行费超收资金安排。</t>
    <phoneticPr fontId="3" type="noConversion"/>
  </si>
  <si>
    <t>受台风影响，滨海公路水毁严重，为保障通行，需对水毁段进行修复，主要包括：水毁回填修复及应急处置和下穿东港铁路段排水处置，所需资金367.74万元，资金由通行费超收资金安排。</t>
    <phoneticPr fontId="3" type="noConversion"/>
  </si>
  <si>
    <t>取消高速公路省界收费站专项建设资金</t>
    <phoneticPr fontId="2" type="noConversion"/>
  </si>
  <si>
    <t>根据国家审计署环渤海环保审计意见，承唐高速公路6个收费站、1个养护工区属于无证取水用户，要求立即整改，根据丰南区水利局通知，2019年办理取水证，所需费用8万元，由通行费超收资金安排。</t>
    <phoneticPr fontId="3" type="noConversion"/>
  </si>
  <si>
    <t>承唐高速公路丰南收费站生活用水井污染严重，已无法使用，为保证职工正常工作生活，打一眼200米深水井，所需资金28万元，由通行费超收资金安排。</t>
    <phoneticPr fontId="3" type="noConversion"/>
  </si>
  <si>
    <t>承唐高速公路从2018年开始使用移动支付终端，免费已到期，需支付费用12万元，资金由通行费超收资金安排。</t>
    <phoneticPr fontId="3" type="noConversion"/>
  </si>
  <si>
    <t>唐丰快速路取消收费后，银行贷款失取还款来源，截止到2018年底，唐丰快速路共有债务余额17.98亿元唐丰快速路债务17.98亿元，为及时偿还债务，有效化解风险，每年市财政安排利息9000万元，年初已安排5000万元，本年再追加4000万元，确保债务余额不增加。</t>
    <phoneticPr fontId="3" type="noConversion"/>
  </si>
  <si>
    <t>年初预算安排1000万元养护费用，年绿化养护固定支付934万元，日常养护小修和机电养护费用资金缺口较大，预算调增168万元，资金由通行费超收安排。</t>
    <phoneticPr fontId="3" type="noConversion"/>
  </si>
  <si>
    <t>年初收入2289万元，调减240万元，相应调减支出。</t>
    <phoneticPr fontId="2" type="noConversion"/>
  </si>
  <si>
    <t>1.中央大道（老唐古路）扩宽改造和开越路（东一环）改造改为PPP投资模式，除去项目资本金相应调减城建资金72260万元和21800万元；新增交通拥堵路口渠化改造改由市交警中队实施。
2.根据项目进展、资金需求结合土地出让实际入库情况，调减资金60000万元，需2020年预算再予以安排。</t>
    <phoneticPr fontId="3" type="noConversion"/>
  </si>
  <si>
    <t>4月25日在市第十五届人大常委会第二十二次会议通过《关于唐山市2019年市本级新增政府债券收支安排及预算调整方案的报告》，已调增债券28.1亿元。共计32.97亿元。</t>
    <phoneticPr fontId="2" type="noConversion"/>
  </si>
  <si>
    <t>附表6</t>
    <phoneticPr fontId="2" type="noConversion"/>
  </si>
  <si>
    <t>附表7</t>
    <phoneticPr fontId="2" type="noConversion"/>
  </si>
  <si>
    <t>单位：亿元</t>
    <phoneticPr fontId="22" type="noConversion"/>
  </si>
  <si>
    <t>预算数</t>
    <phoneticPr fontId="22" type="noConversion"/>
  </si>
  <si>
    <t>执行数</t>
    <phoneticPr fontId="22" type="noConversion"/>
  </si>
  <si>
    <t>一、上两个年度末政府专项债务余额实际数</t>
  </si>
  <si>
    <t>二、上年度末政府专项债务余额限额</t>
  </si>
  <si>
    <t>三、因预算管理变化调整余额和限额</t>
  </si>
  <si>
    <t>四、调整后上年度末政府专项债务余额限额</t>
  </si>
  <si>
    <t>五、上年度政府专项债务发行额</t>
  </si>
  <si>
    <t>中央转贷地方的国际金融组织和外国政府贷款</t>
  </si>
  <si>
    <t>政府专项债券发行额</t>
  </si>
  <si>
    <t>六、上年度政府专项债务还本额</t>
  </si>
  <si>
    <t>七、上年度末政府专项债务余额预算执行数</t>
  </si>
  <si>
    <t>八、本年度政府专项债务余额新增限额</t>
  </si>
  <si>
    <t>九、本年度末政府专项债务余额限额</t>
  </si>
  <si>
    <t>项      目</t>
    <phoneticPr fontId="22" type="noConversion"/>
  </si>
  <si>
    <t>一、上两个年度末政府一般债务余额实际数</t>
  </si>
  <si>
    <t>二、上年度末政府一般债务余额限额</t>
  </si>
  <si>
    <t>四、调整后上年度末政府一般债务余额限额</t>
  </si>
  <si>
    <t>五、上年度政府一般债务发行额</t>
  </si>
  <si>
    <t>政府一般债券发行额</t>
  </si>
  <si>
    <t>六、上年度政府一般债务还本额</t>
  </si>
  <si>
    <t>七、上年度末政府一般债务余额预算执行数</t>
  </si>
  <si>
    <t>八、本年度政府一般债务余额新增限额</t>
  </si>
  <si>
    <t>九、本年度末政府一般债务余额限额</t>
  </si>
  <si>
    <t>附表5</t>
    <phoneticPr fontId="22" type="noConversion"/>
  </si>
  <si>
    <t>单位：亿元</t>
    <phoneticPr fontId="22" type="noConversion"/>
  </si>
  <si>
    <t>项     目</t>
    <phoneticPr fontId="22" type="noConversion"/>
  </si>
  <si>
    <t>预算数</t>
    <phoneticPr fontId="22" type="noConversion"/>
  </si>
  <si>
    <t>执行数</t>
    <phoneticPr fontId="22" type="noConversion"/>
  </si>
  <si>
    <t>2019年市本级政府一般债务限额及余额情况表</t>
    <phoneticPr fontId="3" type="noConversion"/>
  </si>
  <si>
    <t>2019年市本级预算项目调整情况表（政府性基金）</t>
    <phoneticPr fontId="3" type="noConversion"/>
  </si>
  <si>
    <t>2019年市本级政府专项债务限额及余额情况表</t>
    <phoneticPr fontId="3" type="noConversion"/>
  </si>
  <si>
    <t>附表8</t>
    <phoneticPr fontId="2" type="noConversion"/>
  </si>
  <si>
    <t>附表9</t>
    <phoneticPr fontId="22" type="noConversion"/>
  </si>
  <si>
    <t>根据省政府办公厅《取消高速公路省界收费站工作方案》（省政府办公厅[2019]80号），对我市管辖的承唐一期高速公路和唐港高速公路进行系统和设施改造。总投资1.2亿元，安装ETC门架系统24套（唐港高速10套、承唐高速14套）、入口称重检测系统安装改造28套（唐港高速16套、承唐高速12套）。资金由项目调整安排5512万元、通行费超收安排3901万元。</t>
    <phoneticPr fontId="3" type="noConversion"/>
  </si>
  <si>
    <t>项目间调整5512万元，增收5044万元，合计10556万元。</t>
    <phoneticPr fontId="2" type="noConversion"/>
  </si>
  <si>
    <t>交通部门还贷资金</t>
    <phoneticPr fontId="2" type="noConversion"/>
  </si>
  <si>
    <t>车辆通行费安排的项目。
根据唐山市《关于印发〈唐山市深化收费公路制度改革取消高速公路省界收费站工作方案〉的通知》（唐交收费字〔2019〕16号），由于项目不再实施，调减资金5512万元，用于取消高速公路省界收费站建设资金。</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</si>
</sst>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0_ "/>
  </numFmts>
  <fonts count="41">
    <font>
      <sz val="11"/>
      <color theme="1"/>
      <name val="宋体"/>
      <family val="2"/>
      <charset val="134"/>
      <scheme val="minor"/>
    </font>
    <font>
      <sz val="12"/>
      <name val="宋体"/>
      <family val="3"/>
      <charset val="134"/>
    </font>
    <font>
      <sz val="9"/>
      <name val="宋体"/>
      <family val="2"/>
      <charset val="134"/>
      <scheme val="minor"/>
    </font>
    <font>
      <sz val="9"/>
      <name val="宋体"/>
      <family val="3"/>
      <charset val="134"/>
    </font>
    <font>
      <sz val="11"/>
      <color theme="1"/>
      <name val="宋体"/>
      <family val="3"/>
      <charset val="134"/>
      <scheme val="minor"/>
    </font>
    <font>
      <sz val="18"/>
      <name val="方正小标宋_GBK"/>
      <family val="4"/>
      <charset val="134"/>
    </font>
    <font>
      <b/>
      <sz val="12"/>
      <name val="宋体"/>
      <family val="3"/>
      <charset val="134"/>
    </font>
    <font>
      <sz val="10"/>
      <name val="宋体"/>
      <family val="3"/>
      <charset val="134"/>
    </font>
    <font>
      <sz val="10"/>
      <color theme="1"/>
      <name val="宋体"/>
      <family val="3"/>
      <charset val="134"/>
      <scheme val="minor"/>
    </font>
    <font>
      <sz val="9"/>
      <color theme="1"/>
      <name val="宋体"/>
      <family val="3"/>
      <charset val="134"/>
      <scheme val="minor"/>
    </font>
    <font>
      <sz val="16"/>
      <name val="黑体"/>
      <family val="3"/>
      <charset val="134"/>
    </font>
    <font>
      <sz val="11"/>
      <name val="宋体"/>
      <family val="3"/>
      <charset val="134"/>
    </font>
    <font>
      <b/>
      <sz val="11"/>
      <name val="方正书宋_GBK"/>
      <charset val="134"/>
    </font>
    <font>
      <b/>
      <sz val="11"/>
      <name val="宋体"/>
      <family val="3"/>
      <charset val="134"/>
    </font>
    <font>
      <sz val="11"/>
      <name val="宋体"/>
      <family val="3"/>
      <charset val="134"/>
      <scheme val="minor"/>
    </font>
    <font>
      <b/>
      <sz val="11"/>
      <name val="宋体"/>
      <family val="3"/>
      <charset val="134"/>
      <scheme val="minor"/>
    </font>
    <font>
      <sz val="11"/>
      <color rgb="FFFF0000"/>
      <name val="宋体"/>
      <family val="3"/>
      <charset val="134"/>
      <scheme val="minor"/>
    </font>
    <font>
      <b/>
      <sz val="11"/>
      <color indexed="8"/>
      <name val="宋体"/>
      <family val="3"/>
      <charset val="134"/>
      <scheme val="minor"/>
    </font>
    <font>
      <b/>
      <sz val="9"/>
      <name val="宋体"/>
      <family val="3"/>
      <charset val="134"/>
    </font>
    <font>
      <sz val="10"/>
      <name val="宋体"/>
      <family val="3"/>
      <charset val="134"/>
      <scheme val="minor"/>
    </font>
    <font>
      <sz val="9"/>
      <color indexed="81"/>
      <name val="宋体"/>
      <family val="3"/>
      <charset val="134"/>
    </font>
    <font>
      <b/>
      <sz val="9"/>
      <color indexed="81"/>
      <name val="宋体"/>
      <family val="3"/>
      <charset val="134"/>
    </font>
    <font>
      <sz val="9"/>
      <name val="宋体"/>
      <family val="3"/>
      <charset val="134"/>
      <scheme val="minor"/>
    </font>
    <font>
      <b/>
      <sz val="12"/>
      <name val="宋体"/>
      <family val="3"/>
      <charset val="134"/>
      <scheme val="minor"/>
    </font>
    <font>
      <sz val="12"/>
      <name val="宋体"/>
      <family val="3"/>
      <charset val="134"/>
      <scheme val="minor"/>
    </font>
    <font>
      <b/>
      <sz val="10"/>
      <name val="宋体"/>
      <family val="3"/>
      <charset val="134"/>
      <scheme val="minor"/>
    </font>
    <font>
      <b/>
      <sz val="11"/>
      <color theme="1"/>
      <name val="宋体"/>
      <family val="3"/>
      <charset val="134"/>
      <scheme val="minor"/>
    </font>
    <font>
      <b/>
      <sz val="9"/>
      <name val="宋体"/>
      <family val="3"/>
      <charset val="134"/>
      <scheme val="minor"/>
    </font>
    <font>
      <b/>
      <sz val="11"/>
      <color rgb="FFFF0000"/>
      <name val="宋体"/>
      <family val="3"/>
      <charset val="134"/>
      <scheme val="minor"/>
    </font>
    <font>
      <sz val="14"/>
      <color theme="1"/>
      <name val="黑体"/>
      <family val="3"/>
      <charset val="134"/>
    </font>
    <font>
      <sz val="20"/>
      <name val="方正小标宋_GBK"/>
      <family val="4"/>
      <charset val="134"/>
    </font>
    <font>
      <sz val="12"/>
      <color theme="1"/>
      <name val="宋体"/>
      <family val="3"/>
      <charset val="134"/>
      <scheme val="minor"/>
    </font>
    <font>
      <sz val="12"/>
      <color indexed="8"/>
      <name val="宋体"/>
      <family val="3"/>
      <charset val="134"/>
      <scheme val="minor"/>
    </font>
    <font>
      <sz val="20"/>
      <name val="方正小标宋简体"/>
      <family val="4"/>
      <charset val="134"/>
    </font>
    <font>
      <b/>
      <sz val="12"/>
      <color theme="1"/>
      <name val="宋体"/>
      <family val="3"/>
      <charset val="134"/>
      <scheme val="minor"/>
    </font>
    <font>
      <b/>
      <sz val="10"/>
      <color theme="1"/>
      <name val="宋体"/>
      <family val="3"/>
      <charset val="134"/>
      <scheme val="minor"/>
    </font>
    <font>
      <sz val="14"/>
      <name val="黑体"/>
      <family val="3"/>
      <charset val="134"/>
    </font>
    <font>
      <sz val="14"/>
      <name val="Times New Roman"/>
      <family val="1"/>
    </font>
    <font>
      <sz val="10"/>
      <name val="Helv"/>
      <family val="2"/>
    </font>
    <font>
      <sz val="12"/>
      <name val="Times New Roman"/>
      <family val="1"/>
    </font>
    <font>
      <sz val="18"/>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9">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3" fillId="0" borderId="0">
      <protection locked="0"/>
    </xf>
    <xf numFmtId="0" fontId="1" fillId="0" borderId="0"/>
    <xf numFmtId="0" fontId="38" fillId="0" borderId="0"/>
  </cellStyleXfs>
  <cellXfs count="175">
    <xf numFmtId="0" fontId="0" fillId="0" borderId="0" xfId="0">
      <alignment vertical="center"/>
    </xf>
    <xf numFmtId="0" fontId="1" fillId="0" borderId="0" xfId="1" applyFont="1">
      <alignment vertical="center"/>
    </xf>
    <xf numFmtId="0" fontId="4" fillId="0" borderId="0" xfId="2" applyAlignment="1">
      <alignment vertical="center" wrapText="1"/>
    </xf>
    <xf numFmtId="0" fontId="4" fillId="0" borderId="0" xfId="2">
      <alignment vertical="center"/>
    </xf>
    <xf numFmtId="0" fontId="1" fillId="0" borderId="0" xfId="1">
      <alignment vertical="center"/>
    </xf>
    <xf numFmtId="0" fontId="1" fillId="0" borderId="0" xfId="1" applyFont="1" applyAlignment="1">
      <alignment horizontal="right" vertical="center"/>
    </xf>
    <xf numFmtId="0" fontId="6" fillId="0" borderId="2" xfId="1" applyFont="1" applyFill="1" applyBorder="1" applyAlignment="1">
      <alignment horizontal="center" vertical="center"/>
    </xf>
    <xf numFmtId="0" fontId="8" fillId="0" borderId="2" xfId="2" applyFont="1" applyBorder="1" applyAlignment="1">
      <alignment vertical="center" wrapText="1"/>
    </xf>
    <xf numFmtId="0" fontId="8" fillId="0" borderId="2" xfId="2" applyFont="1" applyBorder="1">
      <alignment vertical="center"/>
    </xf>
    <xf numFmtId="0" fontId="8" fillId="0" borderId="0" xfId="2" applyFont="1">
      <alignment vertical="center"/>
    </xf>
    <xf numFmtId="0" fontId="4" fillId="0" borderId="0" xfId="2" applyFont="1">
      <alignment vertical="center"/>
    </xf>
    <xf numFmtId="0" fontId="9" fillId="0" borderId="2" xfId="2" applyFont="1" applyBorder="1" applyAlignment="1">
      <alignment vertical="center" wrapText="1"/>
    </xf>
    <xf numFmtId="0" fontId="12" fillId="0" borderId="2" xfId="5" applyFont="1" applyFill="1" applyBorder="1" applyAlignment="1">
      <alignment horizontal="center" vertical="center"/>
    </xf>
    <xf numFmtId="176" fontId="12" fillId="0" borderId="2" xfId="5" applyNumberFormat="1" applyFont="1" applyFill="1" applyBorder="1" applyAlignment="1">
      <alignment horizontal="center" vertical="center"/>
    </xf>
    <xf numFmtId="0" fontId="13" fillId="0" borderId="2" xfId="5" applyFont="1" applyFill="1" applyBorder="1" applyAlignment="1">
      <alignment horizontal="center" vertical="center"/>
    </xf>
    <xf numFmtId="0" fontId="13" fillId="0" borderId="2" xfId="5" applyFont="1" applyFill="1" applyBorder="1" applyAlignment="1">
      <alignment horizontal="center" vertical="center" wrapText="1"/>
    </xf>
    <xf numFmtId="0" fontId="14" fillId="0" borderId="2" xfId="6" applyFont="1" applyBorder="1" applyAlignment="1" applyProtection="1">
      <alignment horizontal="right" vertical="center"/>
    </xf>
    <xf numFmtId="0" fontId="14" fillId="0" borderId="2" xfId="5" applyFont="1" applyFill="1" applyBorder="1" applyAlignment="1">
      <alignment vertical="center"/>
    </xf>
    <xf numFmtId="0" fontId="11" fillId="0" borderId="2" xfId="6" applyFont="1" applyFill="1" applyBorder="1" applyAlignment="1" applyProtection="1">
      <alignment vertical="center"/>
    </xf>
    <xf numFmtId="0" fontId="14" fillId="0" borderId="2" xfId="6" applyFont="1" applyFill="1" applyBorder="1" applyAlignment="1" applyProtection="1">
      <alignment horizontal="right" vertical="center"/>
    </xf>
    <xf numFmtId="0" fontId="15" fillId="0" borderId="2" xfId="5" applyFont="1" applyFill="1" applyBorder="1" applyAlignment="1">
      <alignment vertical="center"/>
    </xf>
    <xf numFmtId="0" fontId="16" fillId="0" borderId="2" xfId="6" applyFont="1" applyBorder="1" applyAlignment="1" applyProtection="1">
      <alignment horizontal="right" vertical="center"/>
    </xf>
    <xf numFmtId="0" fontId="11" fillId="0" borderId="2" xfId="6" applyFont="1" applyBorder="1" applyAlignment="1" applyProtection="1">
      <alignment vertical="center"/>
    </xf>
    <xf numFmtId="0" fontId="17" fillId="0" borderId="2" xfId="6" applyNumberFormat="1" applyFont="1" applyBorder="1" applyAlignment="1" applyProtection="1">
      <alignment horizontal="right" vertical="center"/>
    </xf>
    <xf numFmtId="0" fontId="15" fillId="0" borderId="2" xfId="5" applyFont="1" applyFill="1" applyBorder="1" applyAlignment="1">
      <alignment horizontal="center" vertical="center"/>
    </xf>
    <xf numFmtId="0" fontId="16" fillId="0" borderId="2" xfId="6" applyFont="1" applyBorder="1" applyAlignment="1" applyProtection="1">
      <alignment vertical="center"/>
    </xf>
    <xf numFmtId="0" fontId="16" fillId="0" borderId="2" xfId="5" applyFont="1" applyFill="1" applyBorder="1" applyAlignment="1">
      <alignment vertical="center"/>
    </xf>
    <xf numFmtId="0" fontId="16" fillId="0" borderId="0" xfId="0" applyFont="1">
      <alignment vertical="center"/>
    </xf>
    <xf numFmtId="0" fontId="14" fillId="0" borderId="2" xfId="6" applyFont="1" applyBorder="1" applyAlignment="1" applyProtection="1">
      <alignment vertical="center"/>
    </xf>
    <xf numFmtId="0" fontId="14" fillId="0" borderId="0" xfId="0" applyFont="1">
      <alignment vertical="center"/>
    </xf>
    <xf numFmtId="0" fontId="19" fillId="0" borderId="2" xfId="0" applyFont="1" applyBorder="1">
      <alignment vertical="center"/>
    </xf>
    <xf numFmtId="0" fontId="14" fillId="0" borderId="2" xfId="6" applyFont="1" applyFill="1" applyBorder="1" applyAlignment="1" applyProtection="1">
      <alignment vertical="center"/>
    </xf>
    <xf numFmtId="0" fontId="14" fillId="0" borderId="0" xfId="0" applyFont="1" applyFill="1">
      <alignment vertical="center"/>
    </xf>
    <xf numFmtId="0" fontId="11" fillId="0" borderId="2" xfId="6" applyFont="1" applyBorder="1" applyAlignment="1" applyProtection="1">
      <alignment horizontal="left" vertical="center"/>
    </xf>
    <xf numFmtId="0" fontId="4" fillId="0" borderId="0" xfId="2" applyAlignment="1">
      <alignment horizontal="center" vertical="center"/>
    </xf>
    <xf numFmtId="0" fontId="8" fillId="0" borderId="6" xfId="2" applyFont="1" applyBorder="1">
      <alignment vertical="center"/>
    </xf>
    <xf numFmtId="0" fontId="22" fillId="0" borderId="2" xfId="0" applyFont="1" applyBorder="1">
      <alignment vertical="center"/>
    </xf>
    <xf numFmtId="0" fontId="4" fillId="0" borderId="2" xfId="2" applyFont="1" applyBorder="1" applyAlignment="1">
      <alignment vertical="center" wrapText="1"/>
    </xf>
    <xf numFmtId="0" fontId="4" fillId="0" borderId="2" xfId="2" applyFont="1" applyBorder="1">
      <alignment vertical="center"/>
    </xf>
    <xf numFmtId="0" fontId="25" fillId="0" borderId="2" xfId="0" applyFont="1" applyBorder="1">
      <alignment vertical="center"/>
    </xf>
    <xf numFmtId="0" fontId="25" fillId="0" borderId="6" xfId="0" applyFont="1" applyBorder="1">
      <alignment vertical="center"/>
    </xf>
    <xf numFmtId="0" fontId="15" fillId="0" borderId="0" xfId="0" applyFont="1">
      <alignment vertical="center"/>
    </xf>
    <xf numFmtId="0" fontId="25" fillId="0" borderId="2" xfId="2" applyFont="1" applyBorder="1">
      <alignment vertical="center"/>
    </xf>
    <xf numFmtId="0" fontId="25" fillId="0" borderId="6" xfId="2" applyFont="1" applyBorder="1">
      <alignment vertical="center"/>
    </xf>
    <xf numFmtId="0" fontId="25" fillId="0" borderId="0" xfId="2" applyFont="1">
      <alignment vertical="center"/>
    </xf>
    <xf numFmtId="0" fontId="14" fillId="0" borderId="0" xfId="2" applyFont="1">
      <alignment vertical="center"/>
    </xf>
    <xf numFmtId="0" fontId="19" fillId="0" borderId="2" xfId="0" applyFont="1" applyBorder="1" applyAlignment="1">
      <alignment vertical="center" wrapText="1"/>
    </xf>
    <xf numFmtId="0" fontId="24" fillId="0" borderId="2" xfId="0" applyFont="1" applyBorder="1">
      <alignment vertical="center"/>
    </xf>
    <xf numFmtId="0" fontId="24" fillId="0" borderId="0" xfId="0" applyFont="1">
      <alignment vertical="center"/>
    </xf>
    <xf numFmtId="0" fontId="14" fillId="0" borderId="2" xfId="0" applyFont="1" applyBorder="1" applyAlignment="1">
      <alignment vertical="center" wrapText="1"/>
    </xf>
    <xf numFmtId="0" fontId="14" fillId="0" borderId="2" xfId="0" applyFont="1" applyBorder="1">
      <alignment vertical="center"/>
    </xf>
    <xf numFmtId="177" fontId="24" fillId="3" borderId="2" xfId="1" applyNumberFormat="1" applyFont="1" applyFill="1" applyBorder="1" applyAlignment="1">
      <alignment horizontal="right" vertical="center"/>
    </xf>
    <xf numFmtId="177" fontId="24" fillId="2" borderId="2" xfId="1" applyNumberFormat="1" applyFont="1" applyFill="1" applyBorder="1" applyAlignment="1">
      <alignment horizontal="right" vertical="center"/>
    </xf>
    <xf numFmtId="177" fontId="14" fillId="0" borderId="2" xfId="0" applyNumberFormat="1" applyFont="1" applyBorder="1">
      <alignment vertical="center"/>
    </xf>
    <xf numFmtId="0" fontId="22" fillId="0" borderId="2" xfId="0" applyFont="1" applyFill="1" applyBorder="1">
      <alignment vertical="center"/>
    </xf>
    <xf numFmtId="0" fontId="14" fillId="0" borderId="2" xfId="0" applyFont="1" applyFill="1" applyBorder="1">
      <alignment vertical="center"/>
    </xf>
    <xf numFmtId="0" fontId="11" fillId="0" borderId="2" xfId="3" applyFont="1" applyBorder="1" applyAlignment="1">
      <alignment vertical="center" wrapText="1"/>
    </xf>
    <xf numFmtId="0" fontId="5" fillId="0" borderId="0" xfId="1" applyFont="1" applyAlignment="1">
      <alignment vertical="center"/>
    </xf>
    <xf numFmtId="0" fontId="27" fillId="0" borderId="2" xfId="0" applyFont="1" applyBorder="1">
      <alignment vertical="center"/>
    </xf>
    <xf numFmtId="0" fontId="15" fillId="0" borderId="9" xfId="0" applyFont="1" applyBorder="1" applyAlignment="1">
      <alignment horizontal="center" vertical="center"/>
    </xf>
    <xf numFmtId="177" fontId="15" fillId="0" borderId="2" xfId="3" applyNumberFormat="1" applyFont="1" applyBorder="1">
      <alignment vertical="center"/>
    </xf>
    <xf numFmtId="177" fontId="14" fillId="2" borderId="2" xfId="3" applyNumberFormat="1" applyFont="1" applyFill="1" applyBorder="1" applyAlignment="1">
      <alignment horizontal="right" vertical="center"/>
    </xf>
    <xf numFmtId="0" fontId="14" fillId="0" borderId="2" xfId="1" applyFont="1" applyBorder="1" applyAlignment="1">
      <alignment vertical="center" wrapText="1"/>
    </xf>
    <xf numFmtId="177" fontId="14" fillId="0" borderId="2" xfId="1" applyNumberFormat="1" applyFont="1" applyBorder="1" applyAlignment="1">
      <alignment vertical="center" wrapText="1"/>
    </xf>
    <xf numFmtId="0" fontId="4" fillId="0" borderId="0" xfId="2" applyFont="1" applyAlignment="1">
      <alignment vertical="center" wrapText="1"/>
    </xf>
    <xf numFmtId="0" fontId="11" fillId="0" borderId="0" xfId="1" applyFont="1" applyAlignment="1">
      <alignment horizontal="right" vertical="center" wrapText="1"/>
    </xf>
    <xf numFmtId="0" fontId="15" fillId="0" borderId="2" xfId="0" applyFont="1" applyBorder="1" applyAlignment="1">
      <alignment vertical="center" wrapText="1"/>
    </xf>
    <xf numFmtId="0" fontId="15" fillId="0" borderId="2" xfId="2" applyFont="1" applyBorder="1" applyAlignment="1">
      <alignment vertical="center" wrapText="1"/>
    </xf>
    <xf numFmtId="0" fontId="14" fillId="0" borderId="2" xfId="0" applyFont="1" applyFill="1" applyBorder="1" applyAlignment="1">
      <alignment vertical="center" wrapText="1"/>
    </xf>
    <xf numFmtId="0" fontId="26" fillId="0" borderId="2" xfId="2" applyFont="1" applyBorder="1">
      <alignment vertical="center"/>
    </xf>
    <xf numFmtId="177" fontId="15" fillId="0" borderId="2" xfId="0" applyNumberFormat="1" applyFont="1" applyBorder="1">
      <alignment vertical="center"/>
    </xf>
    <xf numFmtId="0" fontId="26" fillId="0" borderId="2" xfId="2" applyFont="1" applyBorder="1" applyAlignment="1">
      <alignment vertical="center" wrapText="1"/>
    </xf>
    <xf numFmtId="0" fontId="26" fillId="0" borderId="0" xfId="2" applyFont="1">
      <alignment vertical="center"/>
    </xf>
    <xf numFmtId="0" fontId="14" fillId="4" borderId="0" xfId="0" applyFont="1" applyFill="1">
      <alignment vertical="center"/>
    </xf>
    <xf numFmtId="177" fontId="14" fillId="0" borderId="2" xfId="3" applyNumberFormat="1" applyFont="1" applyFill="1" applyBorder="1" applyAlignment="1">
      <alignment horizontal="right" vertical="center"/>
    </xf>
    <xf numFmtId="0" fontId="19" fillId="0" borderId="2" xfId="0" applyFont="1" applyFill="1" applyBorder="1" applyAlignment="1">
      <alignment vertical="center" wrapText="1"/>
    </xf>
    <xf numFmtId="0" fontId="19" fillId="0" borderId="2" xfId="0" applyFont="1" applyFill="1" applyBorder="1">
      <alignment vertical="center"/>
    </xf>
    <xf numFmtId="0" fontId="28" fillId="0" borderId="0" xfId="0" applyFont="1">
      <alignment vertical="center"/>
    </xf>
    <xf numFmtId="0" fontId="11" fillId="0" borderId="1" xfId="5" applyFont="1" applyFill="1" applyBorder="1" applyAlignment="1">
      <alignment vertical="center"/>
    </xf>
    <xf numFmtId="0" fontId="11" fillId="0" borderId="1" xfId="5" applyFont="1" applyFill="1" applyBorder="1" applyAlignment="1">
      <alignment horizontal="right" vertical="center"/>
    </xf>
    <xf numFmtId="0" fontId="14" fillId="0" borderId="2" xfId="0" applyFont="1" applyBorder="1" applyAlignment="1">
      <alignment horizontal="center" vertical="center"/>
    </xf>
    <xf numFmtId="0" fontId="6" fillId="0" borderId="2" xfId="1" applyFont="1" applyFill="1" applyBorder="1" applyAlignment="1">
      <alignment horizontal="center" vertical="center" wrapText="1"/>
    </xf>
    <xf numFmtId="0" fontId="31" fillId="0" borderId="0" xfId="2" applyFont="1">
      <alignment vertical="center"/>
    </xf>
    <xf numFmtId="0" fontId="19" fillId="0" borderId="2" xfId="1" applyFont="1" applyBorder="1" applyAlignment="1">
      <alignment vertical="center" wrapText="1"/>
    </xf>
    <xf numFmtId="177" fontId="32" fillId="2" borderId="2" xfId="1" applyNumberFormat="1" applyFont="1" applyFill="1" applyBorder="1" applyAlignment="1">
      <alignment horizontal="right" vertical="center"/>
    </xf>
    <xf numFmtId="0" fontId="8" fillId="0" borderId="0" xfId="2" applyFont="1" applyAlignment="1">
      <alignment vertical="center" wrapText="1"/>
    </xf>
    <xf numFmtId="0" fontId="7" fillId="0" borderId="0" xfId="1" applyFont="1" applyAlignment="1">
      <alignment horizontal="right" vertical="center" wrapText="1"/>
    </xf>
    <xf numFmtId="0" fontId="8" fillId="0" borderId="6" xfId="2" applyFont="1" applyBorder="1" applyAlignment="1">
      <alignment vertical="center" wrapText="1"/>
    </xf>
    <xf numFmtId="0" fontId="1" fillId="0" borderId="0" xfId="1" applyAlignment="1">
      <alignment vertical="center" wrapText="1"/>
    </xf>
    <xf numFmtId="0" fontId="29" fillId="0" borderId="0" xfId="0" applyFont="1">
      <alignment vertical="center"/>
    </xf>
    <xf numFmtId="177" fontId="15" fillId="0" borderId="0" xfId="0" applyNumberFormat="1" applyFont="1">
      <alignment vertical="center"/>
    </xf>
    <xf numFmtId="0" fontId="23" fillId="0" borderId="2" xfId="5" applyFont="1" applyFill="1" applyBorder="1" applyAlignment="1">
      <alignment horizontal="center" vertical="center"/>
    </xf>
    <xf numFmtId="176" fontId="23" fillId="0" borderId="2" xfId="5" applyNumberFormat="1" applyFont="1" applyFill="1" applyBorder="1" applyAlignment="1">
      <alignment horizontal="center" vertical="center"/>
    </xf>
    <xf numFmtId="176" fontId="23" fillId="0" borderId="2" xfId="5" applyNumberFormat="1" applyFont="1" applyFill="1" applyBorder="1" applyAlignment="1">
      <alignment horizontal="center" vertical="center" wrapText="1"/>
    </xf>
    <xf numFmtId="0" fontId="24" fillId="0" borderId="2" xfId="6" applyFont="1" applyBorder="1" applyAlignment="1" applyProtection="1">
      <alignment vertical="center"/>
    </xf>
    <xf numFmtId="0" fontId="24" fillId="0" borderId="2" xfId="6" applyFont="1" applyFill="1" applyBorder="1" applyAlignment="1" applyProtection="1">
      <alignment vertical="center"/>
    </xf>
    <xf numFmtId="0" fontId="24" fillId="0" borderId="2" xfId="3" applyFont="1" applyBorder="1" applyAlignment="1">
      <alignment vertical="center" wrapText="1"/>
    </xf>
    <xf numFmtId="0" fontId="24" fillId="0" borderId="2" xfId="6" applyFont="1" applyBorder="1" applyAlignment="1" applyProtection="1">
      <alignment horizontal="left" vertical="center"/>
    </xf>
    <xf numFmtId="0" fontId="23" fillId="0" borderId="2" xfId="6" applyFont="1" applyBorder="1" applyAlignment="1" applyProtection="1">
      <alignment horizontal="center" vertical="center"/>
    </xf>
    <xf numFmtId="0" fontId="6" fillId="0" borderId="2" xfId="5" applyFont="1" applyFill="1" applyBorder="1" applyAlignment="1">
      <alignment horizontal="center" vertical="center"/>
    </xf>
    <xf numFmtId="0" fontId="6" fillId="0" borderId="2" xfId="5" applyFont="1" applyFill="1" applyBorder="1" applyAlignment="1">
      <alignment horizontal="center" vertical="center" wrapText="1"/>
    </xf>
    <xf numFmtId="177" fontId="24" fillId="2" borderId="2" xfId="3" applyNumberFormat="1" applyFont="1" applyFill="1" applyBorder="1" applyAlignment="1">
      <alignment horizontal="right" vertical="center"/>
    </xf>
    <xf numFmtId="177" fontId="23" fillId="2" borderId="2" xfId="3" applyNumberFormat="1" applyFont="1" applyFill="1" applyBorder="1" applyAlignment="1">
      <alignment horizontal="right" vertical="center"/>
    </xf>
    <xf numFmtId="0" fontId="34" fillId="0" borderId="2" xfId="2" applyFont="1" applyBorder="1" applyAlignment="1">
      <alignment horizontal="center"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19" fillId="0" borderId="2" xfId="2" applyFont="1" applyBorder="1" applyAlignment="1">
      <alignment vertical="center" wrapText="1"/>
    </xf>
    <xf numFmtId="0" fontId="35" fillId="0" borderId="2" xfId="2" applyFont="1" applyBorder="1" applyAlignment="1">
      <alignment vertical="center" wrapText="1"/>
    </xf>
    <xf numFmtId="0" fontId="25" fillId="0" borderId="2" xfId="0" applyFont="1" applyBorder="1" applyAlignment="1">
      <alignment vertical="center" wrapText="1"/>
    </xf>
    <xf numFmtId="0" fontId="25" fillId="0" borderId="8" xfId="0" applyFont="1" applyBorder="1" applyAlignment="1">
      <alignment horizontal="left" vertical="center" wrapText="1"/>
    </xf>
    <xf numFmtId="0" fontId="4" fillId="0" borderId="2" xfId="2" applyFont="1" applyBorder="1" applyAlignment="1">
      <alignment horizontal="center" vertical="center"/>
    </xf>
    <xf numFmtId="0" fontId="15" fillId="0" borderId="2" xfId="1" applyFont="1" applyBorder="1" applyAlignment="1">
      <alignment vertical="center" wrapText="1"/>
    </xf>
    <xf numFmtId="177" fontId="15" fillId="0" borderId="2" xfId="1" applyNumberFormat="1" applyFont="1" applyBorder="1">
      <alignment vertical="center"/>
    </xf>
    <xf numFmtId="177" fontId="17" fillId="0" borderId="2" xfId="1" applyNumberFormat="1" applyFont="1" applyBorder="1">
      <alignment vertical="center"/>
    </xf>
    <xf numFmtId="0" fontId="17" fillId="0" borderId="2" xfId="1" applyFont="1" applyBorder="1" applyAlignment="1">
      <alignment vertical="center" wrapText="1"/>
    </xf>
    <xf numFmtId="0" fontId="26" fillId="0" borderId="2" xfId="2" applyFont="1" applyBorder="1" applyAlignment="1">
      <alignment horizontal="center" vertical="center"/>
    </xf>
    <xf numFmtId="49" fontId="4" fillId="0" borderId="2" xfId="2" applyNumberFormat="1" applyFont="1" applyBorder="1" applyAlignment="1">
      <alignment horizontal="center" vertical="center"/>
    </xf>
    <xf numFmtId="0" fontId="14" fillId="0" borderId="2" xfId="3" applyFont="1" applyBorder="1" applyAlignment="1">
      <alignment vertical="center" wrapText="1"/>
    </xf>
    <xf numFmtId="177" fontId="14" fillId="0" borderId="2" xfId="3" applyNumberFormat="1" applyFont="1" applyBorder="1">
      <alignment vertical="center"/>
    </xf>
    <xf numFmtId="49" fontId="26" fillId="0" borderId="2" xfId="2" applyNumberFormat="1" applyFont="1" applyBorder="1" applyAlignment="1">
      <alignment horizontal="center" vertical="center"/>
    </xf>
    <xf numFmtId="0" fontId="15" fillId="0" borderId="2" xfId="3" applyFont="1" applyBorder="1" applyAlignment="1">
      <alignment vertical="center" wrapText="1"/>
    </xf>
    <xf numFmtId="49" fontId="14" fillId="0" borderId="2" xfId="0" applyNumberFormat="1" applyFont="1" applyBorder="1" applyAlignment="1">
      <alignment horizontal="center" vertical="center"/>
    </xf>
    <xf numFmtId="0" fontId="14" fillId="0" borderId="2" xfId="3" applyFont="1" applyFill="1" applyBorder="1" applyAlignment="1">
      <alignment vertical="center" wrapText="1"/>
    </xf>
    <xf numFmtId="177" fontId="14" fillId="0" borderId="2" xfId="3" applyNumberFormat="1" applyFont="1" applyFill="1" applyBorder="1">
      <alignment vertical="center"/>
    </xf>
    <xf numFmtId="0" fontId="15" fillId="0" borderId="2" xfId="0" applyFont="1" applyBorder="1" applyAlignment="1">
      <alignment horizontal="center" vertical="center"/>
    </xf>
    <xf numFmtId="177" fontId="14" fillId="0" borderId="2" xfId="1" applyNumberFormat="1" applyFont="1" applyBorder="1">
      <alignment vertical="center"/>
    </xf>
    <xf numFmtId="0" fontId="15" fillId="0" borderId="2" xfId="2" applyFont="1" applyBorder="1" applyAlignment="1">
      <alignment horizontal="center" vertical="center"/>
    </xf>
    <xf numFmtId="0" fontId="14" fillId="0" borderId="2" xfId="2" applyFont="1" applyBorder="1" applyAlignment="1">
      <alignment horizontal="center" vertical="center"/>
    </xf>
    <xf numFmtId="0" fontId="14" fillId="3" borderId="2" xfId="0" applyFont="1" applyFill="1" applyBorder="1" applyAlignment="1">
      <alignment horizontal="center" vertical="center"/>
    </xf>
    <xf numFmtId="0" fontId="14" fillId="0" borderId="2" xfId="3" applyFont="1" applyBorder="1" applyAlignment="1">
      <alignment horizontal="left" vertical="center" wrapText="1"/>
    </xf>
    <xf numFmtId="0" fontId="36" fillId="0" borderId="0" xfId="7" applyFont="1" applyBorder="1" applyAlignment="1">
      <alignment horizontal="left" vertical="center"/>
    </xf>
    <xf numFmtId="0" fontId="37" fillId="0" borderId="0" xfId="7" applyFont="1" applyBorder="1" applyAlignment="1">
      <alignment horizontal="left" vertical="center"/>
    </xf>
    <xf numFmtId="0" fontId="39" fillId="0" borderId="0" xfId="8" applyFont="1"/>
    <xf numFmtId="0" fontId="23" fillId="0" borderId="0" xfId="8" applyFont="1" applyAlignment="1">
      <alignment horizontal="center"/>
    </xf>
    <xf numFmtId="178" fontId="24" fillId="0" borderId="0" xfId="8" applyNumberFormat="1" applyFont="1" applyAlignment="1">
      <alignment horizontal="right" vertical="center"/>
    </xf>
    <xf numFmtId="0" fontId="24" fillId="0" borderId="0" xfId="8" applyFont="1"/>
    <xf numFmtId="0" fontId="23" fillId="0" borderId="2" xfId="8" applyFont="1" applyBorder="1" applyAlignment="1">
      <alignment horizontal="center" vertical="center"/>
    </xf>
    <xf numFmtId="0" fontId="23" fillId="0" borderId="0" xfId="8" applyFont="1" applyBorder="1" applyAlignment="1">
      <alignment horizontal="center" vertical="center"/>
    </xf>
    <xf numFmtId="0" fontId="23" fillId="0" borderId="0" xfId="8" applyFont="1" applyAlignment="1">
      <alignment horizontal="center" vertical="center"/>
    </xf>
    <xf numFmtId="49" fontId="24" fillId="0" borderId="2" xfId="8" applyNumberFormat="1" applyFont="1" applyFill="1" applyBorder="1" applyAlignment="1">
      <alignment horizontal="left" vertical="center"/>
    </xf>
    <xf numFmtId="49" fontId="23" fillId="0" borderId="0" xfId="8" applyNumberFormat="1" applyFont="1" applyBorder="1" applyAlignment="1">
      <alignment horizontal="left" vertical="center"/>
    </xf>
    <xf numFmtId="49" fontId="23" fillId="0" borderId="0" xfId="8" applyNumberFormat="1" applyFont="1" applyAlignment="1">
      <alignment horizontal="left" vertical="center"/>
    </xf>
    <xf numFmtId="49" fontId="24" fillId="0" borderId="0" xfId="8" applyNumberFormat="1" applyFont="1" applyBorder="1" applyAlignment="1">
      <alignment horizontal="left" indent="1"/>
    </xf>
    <xf numFmtId="49" fontId="24" fillId="0" borderId="0" xfId="8" applyNumberFormat="1" applyFont="1" applyAlignment="1">
      <alignment horizontal="left" indent="1"/>
    </xf>
    <xf numFmtId="177" fontId="24" fillId="0" borderId="2" xfId="8" applyNumberFormat="1" applyFont="1" applyFill="1" applyBorder="1" applyAlignment="1">
      <alignment horizontal="left" vertical="center"/>
    </xf>
    <xf numFmtId="0" fontId="24" fillId="0" borderId="0" xfId="8" applyFont="1" applyBorder="1"/>
    <xf numFmtId="177" fontId="24" fillId="0" borderId="2" xfId="8" applyNumberFormat="1" applyFont="1" applyFill="1" applyBorder="1" applyAlignment="1">
      <alignment horizontal="left" vertical="center" indent="1"/>
    </xf>
    <xf numFmtId="0" fontId="24" fillId="0" borderId="2" xfId="8" applyFont="1" applyBorder="1" applyAlignment="1">
      <alignment horizontal="left" vertical="center"/>
    </xf>
    <xf numFmtId="0" fontId="23" fillId="0" borderId="0" xfId="8" applyFont="1" applyBorder="1"/>
    <xf numFmtId="0" fontId="23" fillId="0" borderId="0" xfId="8" applyFont="1"/>
    <xf numFmtId="49" fontId="30" fillId="0" borderId="0" xfId="8" applyNumberFormat="1" applyFont="1" applyAlignment="1">
      <alignment horizontal="centerContinuous" vertical="center"/>
    </xf>
    <xf numFmtId="49" fontId="40" fillId="0" borderId="0" xfId="8" applyNumberFormat="1" applyFont="1" applyAlignment="1">
      <alignment horizontal="centerContinuous" vertical="center"/>
    </xf>
    <xf numFmtId="0" fontId="19" fillId="0" borderId="6" xfId="0" applyFont="1" applyBorder="1">
      <alignment vertical="center"/>
    </xf>
    <xf numFmtId="0" fontId="33" fillId="0" borderId="0" xfId="5" applyFont="1" applyFill="1" applyAlignment="1">
      <alignment horizontal="center" vertical="center"/>
    </xf>
    <xf numFmtId="0" fontId="11" fillId="0" borderId="0" xfId="5" applyFont="1" applyFill="1" applyAlignment="1">
      <alignment horizontal="right" vertical="center"/>
    </xf>
    <xf numFmtId="0" fontId="4" fillId="0" borderId="11" xfId="0" applyFont="1" applyBorder="1" applyAlignment="1">
      <alignment horizontal="left" vertical="center" wrapText="1"/>
    </xf>
    <xf numFmtId="0" fontId="29" fillId="0" borderId="0" xfId="2" applyFont="1" applyAlignment="1">
      <alignment horizontal="left" vertical="center"/>
    </xf>
    <xf numFmtId="0" fontId="30" fillId="0" borderId="0" xfId="1" applyFont="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 fillId="0" borderId="1" xfId="1"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 xfId="2" applyFont="1" applyBorder="1" applyAlignment="1">
      <alignment horizontal="center"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49" fontId="30" fillId="0" borderId="0" xfId="8" applyNumberFormat="1" applyFont="1" applyAlignment="1">
      <alignment horizontal="center" vertical="center"/>
    </xf>
    <xf numFmtId="0" fontId="10" fillId="0" borderId="0" xfId="5" applyFont="1" applyFill="1" applyAlignment="1">
      <alignment horizontal="center" vertical="center"/>
    </xf>
    <xf numFmtId="0" fontId="13" fillId="0" borderId="2" xfId="5" applyFont="1" applyFill="1" applyBorder="1" applyAlignment="1">
      <alignment horizontal="center" vertical="center"/>
    </xf>
    <xf numFmtId="0" fontId="12" fillId="0" borderId="3"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4" xfId="5" applyFont="1" applyFill="1" applyBorder="1" applyAlignment="1">
      <alignment horizontal="center" vertical="center"/>
    </xf>
    <xf numFmtId="0" fontId="0" fillId="0" borderId="11" xfId="0" applyBorder="1" applyAlignment="1">
      <alignment horizontal="left" vertical="center" wrapText="1"/>
    </xf>
  </cellXfs>
  <cellStyles count="9">
    <cellStyle name="常规" xfId="0" builtinId="0"/>
    <cellStyle name="常规 2" xfId="3"/>
    <cellStyle name="常规 2 2" xfId="4"/>
    <cellStyle name="常规 2 2 2" xfId="1"/>
    <cellStyle name="常规 3" xfId="5"/>
    <cellStyle name="常规 3 2" xfId="2"/>
    <cellStyle name="常规 8" xfId="6"/>
    <cellStyle name="常规_2013.1.人代会报告附表" xfId="8"/>
    <cellStyle name="常规_人代会报告附表（定）曹铂010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election activeCell="A4" sqref="A4"/>
    </sheetView>
  </sheetViews>
  <sheetFormatPr defaultRowHeight="14.4"/>
  <cols>
    <col min="1" max="1" width="50.77734375" customWidth="1"/>
    <col min="2" max="3" width="16.77734375" customWidth="1"/>
  </cols>
  <sheetData>
    <row r="1" spans="1:3" ht="19.95" customHeight="1">
      <c r="A1" s="130" t="s">
        <v>185</v>
      </c>
      <c r="B1" s="131"/>
      <c r="C1" s="131"/>
    </row>
    <row r="2" spans="1:3" ht="34.950000000000003" customHeight="1">
      <c r="A2" s="150" t="s">
        <v>190</v>
      </c>
      <c r="B2" s="151"/>
      <c r="C2" s="151"/>
    </row>
    <row r="3" spans="1:3" ht="19.95" customHeight="1">
      <c r="A3" s="133"/>
      <c r="B3" s="133"/>
      <c r="C3" s="134" t="s">
        <v>186</v>
      </c>
    </row>
    <row r="4" spans="1:3" ht="33" customHeight="1">
      <c r="A4" s="136" t="s">
        <v>187</v>
      </c>
      <c r="B4" s="136" t="s">
        <v>188</v>
      </c>
      <c r="C4" s="136" t="s">
        <v>189</v>
      </c>
    </row>
    <row r="5" spans="1:3" ht="33" customHeight="1">
      <c r="A5" s="139" t="s">
        <v>176</v>
      </c>
      <c r="B5" s="101"/>
      <c r="C5" s="101">
        <v>294</v>
      </c>
    </row>
    <row r="6" spans="1:3" ht="33" customHeight="1">
      <c r="A6" s="139" t="s">
        <v>177</v>
      </c>
      <c r="B6" s="101">
        <v>378</v>
      </c>
      <c r="C6" s="101"/>
    </row>
    <row r="7" spans="1:3" ht="33" customHeight="1">
      <c r="A7" s="139" t="s">
        <v>166</v>
      </c>
      <c r="B7" s="101"/>
      <c r="C7" s="101"/>
    </row>
    <row r="8" spans="1:3" ht="33" customHeight="1">
      <c r="A8" s="139" t="s">
        <v>178</v>
      </c>
      <c r="B8" s="101"/>
      <c r="C8" s="101"/>
    </row>
    <row r="9" spans="1:3" ht="33" customHeight="1">
      <c r="A9" s="144" t="s">
        <v>179</v>
      </c>
      <c r="B9" s="101"/>
      <c r="C9" s="101">
        <v>4</v>
      </c>
    </row>
    <row r="10" spans="1:3" ht="33" customHeight="1">
      <c r="A10" s="146" t="s">
        <v>169</v>
      </c>
      <c r="B10" s="101"/>
      <c r="C10" s="101">
        <v>3</v>
      </c>
    </row>
    <row r="11" spans="1:3" ht="33" customHeight="1">
      <c r="A11" s="146" t="s">
        <v>180</v>
      </c>
      <c r="B11" s="101"/>
      <c r="C11" s="101">
        <v>1</v>
      </c>
    </row>
    <row r="12" spans="1:3" ht="33" customHeight="1">
      <c r="A12" s="139" t="s">
        <v>181</v>
      </c>
      <c r="B12" s="101"/>
      <c r="C12" s="101">
        <v>7</v>
      </c>
    </row>
    <row r="13" spans="1:3" ht="33" customHeight="1">
      <c r="A13" s="139" t="s">
        <v>182</v>
      </c>
      <c r="B13" s="101"/>
      <c r="C13" s="101">
        <v>276</v>
      </c>
    </row>
    <row r="14" spans="1:3" ht="33" customHeight="1">
      <c r="A14" s="144" t="s">
        <v>183</v>
      </c>
      <c r="B14" s="101">
        <v>1</v>
      </c>
      <c r="C14" s="101"/>
    </row>
    <row r="15" spans="1:3" ht="33" customHeight="1">
      <c r="A15" s="147" t="s">
        <v>184</v>
      </c>
      <c r="B15" s="101">
        <v>380</v>
      </c>
      <c r="C15" s="101"/>
    </row>
  </sheetData>
  <phoneticPr fontId="22" type="noConversion"/>
  <pageMargins left="0.78740157480314965" right="0.78740157480314965" top="0.78740157480314965" bottom="1.3779527559055118"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5" sqref="B5:E21"/>
    </sheetView>
  </sheetViews>
  <sheetFormatPr defaultRowHeight="14.4"/>
  <cols>
    <col min="1" max="1" width="37.21875" customWidth="1"/>
    <col min="2" max="2" width="12.5546875" customWidth="1"/>
    <col min="3" max="3" width="10.6640625" customWidth="1"/>
    <col min="4" max="4" width="12.88671875" customWidth="1"/>
    <col min="5" max="5" width="16.5546875" customWidth="1"/>
  </cols>
  <sheetData>
    <row r="1" spans="1:5" ht="17.399999999999999">
      <c r="A1" s="89" t="s">
        <v>159</v>
      </c>
    </row>
    <row r="2" spans="1:5" ht="40.049999999999997" customHeight="1">
      <c r="A2" s="153" t="s">
        <v>121</v>
      </c>
      <c r="B2" s="153"/>
      <c r="C2" s="153"/>
      <c r="D2" s="153"/>
      <c r="E2" s="153"/>
    </row>
    <row r="3" spans="1:5" ht="25.05" customHeight="1">
      <c r="A3" s="154" t="s">
        <v>0</v>
      </c>
      <c r="B3" s="154"/>
      <c r="C3" s="154"/>
      <c r="D3" s="154"/>
      <c r="E3" s="154"/>
    </row>
    <row r="4" spans="1:5" ht="34.950000000000003" customHeight="1">
      <c r="A4" s="91" t="s">
        <v>16</v>
      </c>
      <c r="B4" s="92" t="s">
        <v>50</v>
      </c>
      <c r="C4" s="93" t="s">
        <v>136</v>
      </c>
      <c r="D4" s="92" t="s">
        <v>137</v>
      </c>
      <c r="E4" s="92" t="s">
        <v>51</v>
      </c>
    </row>
    <row r="5" spans="1:5" s="27" customFormat="1" ht="26.4" customHeight="1">
      <c r="A5" s="94" t="s">
        <v>17</v>
      </c>
      <c r="B5" s="101">
        <v>54000</v>
      </c>
      <c r="C5" s="101"/>
      <c r="D5" s="101"/>
      <c r="E5" s="101">
        <f>B5+C5+D5</f>
        <v>54000</v>
      </c>
    </row>
    <row r="6" spans="1:5" s="27" customFormat="1" ht="26.4" customHeight="1">
      <c r="A6" s="95" t="s">
        <v>19</v>
      </c>
      <c r="B6" s="101"/>
      <c r="C6" s="101"/>
      <c r="D6" s="101"/>
      <c r="E6" s="101"/>
    </row>
    <row r="7" spans="1:5" s="27" customFormat="1" ht="26.4" customHeight="1">
      <c r="A7" s="95" t="s">
        <v>21</v>
      </c>
      <c r="B7" s="101"/>
      <c r="C7" s="101"/>
      <c r="D7" s="101"/>
      <c r="E7" s="101"/>
    </row>
    <row r="8" spans="1:5" s="27" customFormat="1" ht="26.4" customHeight="1">
      <c r="A8" s="95" t="s">
        <v>23</v>
      </c>
      <c r="B8" s="101">
        <v>1250000</v>
      </c>
      <c r="C8" s="101"/>
      <c r="D8" s="101">
        <f>-20000-36000</f>
        <v>-56000</v>
      </c>
      <c r="E8" s="101">
        <f t="shared" ref="E8:E21" si="0">B8+C8+D8</f>
        <v>1194000</v>
      </c>
    </row>
    <row r="9" spans="1:5" s="27" customFormat="1" ht="26.4" customHeight="1">
      <c r="A9" s="94" t="s">
        <v>25</v>
      </c>
      <c r="B9" s="101">
        <f>27100-500</f>
        <v>26600</v>
      </c>
      <c r="C9" s="101"/>
      <c r="D9" s="101"/>
      <c r="E9" s="101">
        <f t="shared" si="0"/>
        <v>26600</v>
      </c>
    </row>
    <row r="10" spans="1:5" s="27" customFormat="1" ht="26.4" customHeight="1">
      <c r="A10" s="96" t="s">
        <v>27</v>
      </c>
      <c r="B10" s="101"/>
      <c r="C10" s="101"/>
      <c r="D10" s="101"/>
      <c r="E10" s="101"/>
    </row>
    <row r="11" spans="1:5" s="32" customFormat="1" ht="26.4" customHeight="1">
      <c r="A11" s="95" t="s">
        <v>29</v>
      </c>
      <c r="B11" s="101">
        <v>68870</v>
      </c>
      <c r="C11" s="101"/>
      <c r="D11" s="101">
        <v>5044</v>
      </c>
      <c r="E11" s="101">
        <f t="shared" si="0"/>
        <v>73914</v>
      </c>
    </row>
    <row r="12" spans="1:5" s="32" customFormat="1" ht="26.4" customHeight="1">
      <c r="A12" s="95" t="s">
        <v>31</v>
      </c>
      <c r="B12" s="101">
        <v>19000</v>
      </c>
      <c r="C12" s="101"/>
      <c r="D12" s="101">
        <v>7000</v>
      </c>
      <c r="E12" s="101">
        <f t="shared" si="0"/>
        <v>26000</v>
      </c>
    </row>
    <row r="13" spans="1:5" s="29" customFormat="1" ht="26.4" customHeight="1">
      <c r="A13" s="94" t="s">
        <v>33</v>
      </c>
      <c r="B13" s="101">
        <f>SUM(B14:B15)</f>
        <v>4389</v>
      </c>
      <c r="C13" s="101"/>
      <c r="D13" s="101">
        <f t="shared" ref="D13" si="1">SUM(D14:D15)</f>
        <v>-240</v>
      </c>
      <c r="E13" s="101">
        <f t="shared" si="0"/>
        <v>4149</v>
      </c>
    </row>
    <row r="14" spans="1:5" s="29" customFormat="1" ht="26.4" customHeight="1">
      <c r="A14" s="94" t="s">
        <v>35</v>
      </c>
      <c r="B14" s="101">
        <v>2289</v>
      </c>
      <c r="C14" s="101"/>
      <c r="D14" s="101">
        <v>-240</v>
      </c>
      <c r="E14" s="101">
        <f t="shared" si="0"/>
        <v>2049</v>
      </c>
    </row>
    <row r="15" spans="1:5" s="29" customFormat="1" ht="26.4" customHeight="1">
      <c r="A15" s="94" t="s">
        <v>37</v>
      </c>
      <c r="B15" s="101">
        <v>2100</v>
      </c>
      <c r="C15" s="101"/>
      <c r="D15" s="101"/>
      <c r="E15" s="101">
        <f t="shared" si="0"/>
        <v>2100</v>
      </c>
    </row>
    <row r="16" spans="1:5" s="29" customFormat="1" ht="26.4" customHeight="1">
      <c r="A16" s="97" t="s">
        <v>39</v>
      </c>
      <c r="B16" s="101">
        <v>665</v>
      </c>
      <c r="C16" s="101"/>
      <c r="D16" s="101"/>
      <c r="E16" s="101">
        <f t="shared" si="0"/>
        <v>665</v>
      </c>
    </row>
    <row r="17" spans="1:5" s="27" customFormat="1" ht="26.4" customHeight="1">
      <c r="A17" s="97" t="s">
        <v>41</v>
      </c>
      <c r="B17" s="101"/>
      <c r="C17" s="101"/>
      <c r="D17" s="101"/>
      <c r="E17" s="101"/>
    </row>
    <row r="18" spans="1:5" s="77" customFormat="1" ht="26.4" customHeight="1">
      <c r="A18" s="98" t="s">
        <v>122</v>
      </c>
      <c r="B18" s="102">
        <f>B5+B8+B9+B11+B12+B13+B16</f>
        <v>1423524</v>
      </c>
      <c r="C18" s="102"/>
      <c r="D18" s="102">
        <f t="shared" ref="D18:E18" si="2">D5+D8+D9+D11+D12+D13+D16</f>
        <v>-44196</v>
      </c>
      <c r="E18" s="102">
        <f t="shared" si="2"/>
        <v>1379328</v>
      </c>
    </row>
    <row r="19" spans="1:5" s="27" customFormat="1" ht="26.4" customHeight="1">
      <c r="A19" s="94" t="s">
        <v>123</v>
      </c>
      <c r="B19" s="101">
        <v>28794</v>
      </c>
      <c r="C19" s="101"/>
      <c r="D19" s="101"/>
      <c r="E19" s="101">
        <f t="shared" si="0"/>
        <v>28794</v>
      </c>
    </row>
    <row r="20" spans="1:5" s="27" customFormat="1" ht="26.4" customHeight="1">
      <c r="A20" s="94" t="s">
        <v>124</v>
      </c>
      <c r="B20" s="101"/>
      <c r="C20" s="101">
        <v>281000</v>
      </c>
      <c r="D20" s="101">
        <v>48700</v>
      </c>
      <c r="E20" s="101">
        <f t="shared" si="0"/>
        <v>329700</v>
      </c>
    </row>
    <row r="21" spans="1:5" ht="26.4" customHeight="1">
      <c r="A21" s="91" t="s">
        <v>125</v>
      </c>
      <c r="B21" s="102">
        <f>B18+B19+B20</f>
        <v>1452318</v>
      </c>
      <c r="C21" s="102">
        <f t="shared" ref="C21:D21" si="3">C18+C19+C20</f>
        <v>281000</v>
      </c>
      <c r="D21" s="102">
        <f t="shared" si="3"/>
        <v>4504</v>
      </c>
      <c r="E21" s="102">
        <f t="shared" si="0"/>
        <v>1737822</v>
      </c>
    </row>
  </sheetData>
  <mergeCells count="2">
    <mergeCell ref="A2:E2"/>
    <mergeCell ref="A3:E3"/>
  </mergeCells>
  <phoneticPr fontId="2" type="noConversion"/>
  <printOptions horizontalCentered="1"/>
  <pageMargins left="0.59055118110236227" right="0.59055118110236227" top="0.78740157480314965" bottom="1.3779527559055118"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
  <sheetViews>
    <sheetView workbookViewId="0">
      <selection activeCell="A21" activeCellId="1" sqref="A5:XFD20 A21:XFD21"/>
    </sheetView>
  </sheetViews>
  <sheetFormatPr defaultRowHeight="14.4"/>
  <cols>
    <col min="1" max="1" width="31.5546875" customWidth="1"/>
    <col min="2" max="4" width="13.77734375" customWidth="1"/>
    <col min="5" max="5" width="15.6640625" customWidth="1"/>
  </cols>
  <sheetData>
    <row r="1" spans="1:5" ht="19.95" customHeight="1">
      <c r="A1" s="89" t="s">
        <v>160</v>
      </c>
    </row>
    <row r="2" spans="1:5" ht="34.950000000000003" customHeight="1">
      <c r="A2" s="153" t="s">
        <v>134</v>
      </c>
      <c r="B2" s="153"/>
      <c r="C2" s="153"/>
      <c r="D2" s="153"/>
      <c r="E2" s="153"/>
    </row>
    <row r="3" spans="1:5" ht="25.05" customHeight="1">
      <c r="A3" s="78"/>
      <c r="B3" s="78"/>
      <c r="C3" s="78"/>
      <c r="D3" s="78"/>
      <c r="E3" s="79" t="s">
        <v>126</v>
      </c>
    </row>
    <row r="4" spans="1:5" ht="34.950000000000003" customHeight="1">
      <c r="A4" s="99" t="s">
        <v>16</v>
      </c>
      <c r="B4" s="100" t="s">
        <v>127</v>
      </c>
      <c r="C4" s="100" t="s">
        <v>138</v>
      </c>
      <c r="D4" s="100" t="s">
        <v>128</v>
      </c>
      <c r="E4" s="100" t="s">
        <v>129</v>
      </c>
    </row>
    <row r="5" spans="1:5" s="27" customFormat="1" ht="26.4" customHeight="1">
      <c r="A5" s="94" t="s">
        <v>18</v>
      </c>
      <c r="B5" s="101"/>
      <c r="C5" s="101"/>
      <c r="D5" s="101"/>
      <c r="E5" s="101"/>
    </row>
    <row r="6" spans="1:5" s="27" customFormat="1" ht="26.4" customHeight="1">
      <c r="A6" s="94" t="s">
        <v>20</v>
      </c>
      <c r="B6" s="101"/>
      <c r="C6" s="101"/>
      <c r="D6" s="101"/>
      <c r="E6" s="101"/>
    </row>
    <row r="7" spans="1:5" s="27" customFormat="1" ht="26.4" customHeight="1">
      <c r="A7" s="94" t="s">
        <v>22</v>
      </c>
      <c r="B7" s="101"/>
      <c r="C7" s="101"/>
      <c r="D7" s="101"/>
      <c r="E7" s="101"/>
    </row>
    <row r="8" spans="1:5" s="27" customFormat="1" ht="26.4" customHeight="1">
      <c r="A8" s="94" t="s">
        <v>24</v>
      </c>
      <c r="B8" s="101"/>
      <c r="C8" s="101"/>
      <c r="D8" s="101"/>
      <c r="E8" s="101"/>
    </row>
    <row r="9" spans="1:5" s="27" customFormat="1" ht="26.4" customHeight="1">
      <c r="A9" s="94" t="s">
        <v>26</v>
      </c>
      <c r="B9" s="101">
        <v>1125513</v>
      </c>
      <c r="C9" s="101">
        <v>250000</v>
      </c>
      <c r="D9" s="101">
        <f>7000-6142-(36000-11142)+48700</f>
        <v>24700</v>
      </c>
      <c r="E9" s="101">
        <f t="shared" ref="E9:E20" si="0">B9+C9+D9</f>
        <v>1400213</v>
      </c>
    </row>
    <row r="10" spans="1:5" s="27" customFormat="1" ht="26.4" customHeight="1">
      <c r="A10" s="94" t="s">
        <v>28</v>
      </c>
      <c r="B10" s="101">
        <v>2769</v>
      </c>
      <c r="C10" s="101"/>
      <c r="D10" s="101"/>
      <c r="E10" s="101">
        <f t="shared" si="0"/>
        <v>2769</v>
      </c>
    </row>
    <row r="11" spans="1:5" s="32" customFormat="1" ht="26.4" customHeight="1">
      <c r="A11" s="95" t="s">
        <v>30</v>
      </c>
      <c r="B11" s="101">
        <v>132413</v>
      </c>
      <c r="C11" s="101"/>
      <c r="D11" s="101">
        <v>5044</v>
      </c>
      <c r="E11" s="101">
        <f t="shared" si="0"/>
        <v>137457</v>
      </c>
    </row>
    <row r="12" spans="1:5" s="32" customFormat="1" ht="26.4" customHeight="1">
      <c r="A12" s="95" t="s">
        <v>32</v>
      </c>
      <c r="B12" s="101"/>
      <c r="C12" s="101"/>
      <c r="D12" s="101"/>
      <c r="E12" s="101"/>
    </row>
    <row r="13" spans="1:5" s="29" customFormat="1" ht="26.4" customHeight="1">
      <c r="A13" s="94" t="s">
        <v>34</v>
      </c>
      <c r="B13" s="101"/>
      <c r="C13" s="101"/>
      <c r="D13" s="101"/>
      <c r="E13" s="101"/>
    </row>
    <row r="14" spans="1:5" s="29" customFormat="1" ht="26.4" customHeight="1">
      <c r="A14" s="94" t="s">
        <v>36</v>
      </c>
      <c r="B14" s="101">
        <v>21536</v>
      </c>
      <c r="C14" s="101"/>
      <c r="D14" s="101">
        <v>-240</v>
      </c>
      <c r="E14" s="101">
        <f t="shared" si="0"/>
        <v>21296</v>
      </c>
    </row>
    <row r="15" spans="1:5" s="29" customFormat="1" ht="26.4" customHeight="1">
      <c r="A15" s="94" t="s">
        <v>139</v>
      </c>
      <c r="B15" s="101">
        <v>47500</v>
      </c>
      <c r="C15" s="101"/>
      <c r="D15" s="101"/>
      <c r="E15" s="101">
        <f t="shared" si="0"/>
        <v>47500</v>
      </c>
    </row>
    <row r="16" spans="1:5" s="27" customFormat="1" ht="26.4" customHeight="1">
      <c r="A16" s="94" t="s">
        <v>140</v>
      </c>
      <c r="B16" s="101">
        <v>96787</v>
      </c>
      <c r="C16" s="101"/>
      <c r="D16" s="101"/>
      <c r="E16" s="101">
        <f t="shared" si="0"/>
        <v>96787</v>
      </c>
    </row>
    <row r="17" spans="1:5" s="27" customFormat="1" ht="26.4" customHeight="1">
      <c r="A17" s="94" t="s">
        <v>141</v>
      </c>
      <c r="B17" s="101">
        <v>800</v>
      </c>
      <c r="C17" s="101"/>
      <c r="D17" s="101"/>
      <c r="E17" s="101">
        <f t="shared" si="0"/>
        <v>800</v>
      </c>
    </row>
    <row r="18" spans="1:5" s="77" customFormat="1" ht="26.4" customHeight="1">
      <c r="A18" s="98" t="s">
        <v>130</v>
      </c>
      <c r="B18" s="102">
        <f>SUM(B5:B17)</f>
        <v>1427318</v>
      </c>
      <c r="C18" s="102">
        <f t="shared" ref="C18:D18" si="1">SUM(C5:C17)</f>
        <v>250000</v>
      </c>
      <c r="D18" s="102">
        <f t="shared" si="1"/>
        <v>29504</v>
      </c>
      <c r="E18" s="102">
        <f t="shared" si="0"/>
        <v>1706822</v>
      </c>
    </row>
    <row r="19" spans="1:5" s="29" customFormat="1" ht="26.4" customHeight="1">
      <c r="A19" s="95" t="s">
        <v>131</v>
      </c>
      <c r="B19" s="101">
        <v>25000</v>
      </c>
      <c r="C19" s="101"/>
      <c r="D19" s="101">
        <f>-20000+6142-11142</f>
        <v>-25000</v>
      </c>
      <c r="E19" s="101"/>
    </row>
    <row r="20" spans="1:5" s="29" customFormat="1" ht="26.4" customHeight="1">
      <c r="A20" s="94" t="s">
        <v>132</v>
      </c>
      <c r="B20" s="101"/>
      <c r="C20" s="101">
        <v>31000</v>
      </c>
      <c r="D20" s="101"/>
      <c r="E20" s="101">
        <f t="shared" si="0"/>
        <v>31000</v>
      </c>
    </row>
    <row r="21" spans="1:5" ht="26.4" customHeight="1">
      <c r="A21" s="91" t="s">
        <v>133</v>
      </c>
      <c r="B21" s="102">
        <f>B18+B19+B20</f>
        <v>1452318</v>
      </c>
      <c r="C21" s="102">
        <f t="shared" ref="C21:E21" si="2">C18+C19+C20</f>
        <v>281000</v>
      </c>
      <c r="D21" s="102">
        <f t="shared" si="2"/>
        <v>4504</v>
      </c>
      <c r="E21" s="102">
        <f t="shared" si="2"/>
        <v>1737822</v>
      </c>
    </row>
    <row r="22" spans="1:5" ht="42" customHeight="1">
      <c r="A22" s="155"/>
      <c r="B22" s="155"/>
      <c r="C22" s="155"/>
      <c r="D22" s="155"/>
      <c r="E22" s="155"/>
    </row>
  </sheetData>
  <mergeCells count="2">
    <mergeCell ref="A2:E2"/>
    <mergeCell ref="A22:E22"/>
  </mergeCells>
  <phoneticPr fontId="2" type="noConversion"/>
  <printOptions horizontalCentered="1"/>
  <pageMargins left="0.59055118110236227" right="0.59055118110236227" top="0.78740157480314965" bottom="1.3779527559055118"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Zeros="0" workbookViewId="0">
      <selection activeCell="O16" sqref="O16"/>
    </sheetView>
  </sheetViews>
  <sheetFormatPr defaultRowHeight="14.4"/>
  <cols>
    <col min="1" max="1" width="6" style="34" customWidth="1"/>
    <col min="2" max="2" width="35.109375" style="2" customWidth="1"/>
    <col min="3" max="3" width="11.21875" style="3" hidden="1" customWidth="1"/>
    <col min="4" max="4" width="9.88671875" style="3" customWidth="1"/>
    <col min="5" max="5" width="12.33203125" style="3" hidden="1" customWidth="1"/>
    <col min="6" max="6" width="45.5546875" style="85" customWidth="1"/>
    <col min="7" max="7" width="10.44140625" style="3" hidden="1" customWidth="1"/>
    <col min="8" max="8" width="16" style="64" hidden="1" customWidth="1"/>
    <col min="9" max="9" width="10.109375" style="3" hidden="1" customWidth="1"/>
    <col min="10" max="10" width="10.44140625" style="3" hidden="1" customWidth="1"/>
    <col min="11" max="11" width="12.88671875" style="3" hidden="1" customWidth="1"/>
    <col min="12" max="12" width="17" style="3" hidden="1" customWidth="1"/>
    <col min="13" max="14" width="0" style="3" hidden="1" customWidth="1"/>
    <col min="15" max="16384" width="8.88671875" style="3"/>
  </cols>
  <sheetData>
    <row r="1" spans="1:12" ht="19.95" customHeight="1">
      <c r="A1" s="156" t="s">
        <v>193</v>
      </c>
      <c r="B1" s="156"/>
      <c r="C1" s="1"/>
      <c r="D1" s="1"/>
      <c r="E1" s="1"/>
    </row>
    <row r="2" spans="1:12" ht="34.950000000000003" customHeight="1">
      <c r="A2" s="157" t="s">
        <v>191</v>
      </c>
      <c r="B2" s="157"/>
      <c r="C2" s="157"/>
      <c r="D2" s="157"/>
      <c r="E2" s="157"/>
      <c r="F2" s="157"/>
      <c r="G2" s="57"/>
      <c r="H2" s="57"/>
      <c r="I2" s="57"/>
      <c r="J2" s="57"/>
      <c r="K2" s="57"/>
    </row>
    <row r="3" spans="1:12" ht="25.05" customHeight="1">
      <c r="B3" s="88"/>
      <c r="C3" s="4"/>
      <c r="F3" s="86" t="s">
        <v>135</v>
      </c>
      <c r="G3" s="5"/>
      <c r="H3" s="65" t="s">
        <v>94</v>
      </c>
      <c r="I3" s="5"/>
      <c r="J3" s="160" t="s">
        <v>0</v>
      </c>
      <c r="K3" s="160"/>
    </row>
    <row r="4" spans="1:12" s="82" customFormat="1" ht="34.950000000000003" customHeight="1">
      <c r="A4" s="103" t="s">
        <v>67</v>
      </c>
      <c r="B4" s="104" t="s">
        <v>74</v>
      </c>
      <c r="C4" s="105" t="s">
        <v>1</v>
      </c>
      <c r="D4" s="105" t="s">
        <v>2</v>
      </c>
      <c r="E4" s="105" t="s">
        <v>3</v>
      </c>
      <c r="F4" s="104" t="s">
        <v>4</v>
      </c>
      <c r="G4" s="6" t="s">
        <v>5</v>
      </c>
      <c r="H4" s="81" t="s">
        <v>6</v>
      </c>
      <c r="I4" s="6" t="s">
        <v>7</v>
      </c>
      <c r="J4" s="6" t="s">
        <v>8</v>
      </c>
      <c r="K4" s="81" t="s">
        <v>9</v>
      </c>
    </row>
    <row r="5" spans="1:12" s="10" customFormat="1" ht="25.05" customHeight="1">
      <c r="A5" s="110" t="s">
        <v>145</v>
      </c>
      <c r="B5" s="111" t="s">
        <v>75</v>
      </c>
      <c r="C5" s="112"/>
      <c r="D5" s="70">
        <f>D6+D8</f>
        <v>224961.94</v>
      </c>
      <c r="E5" s="51"/>
      <c r="F5" s="7"/>
      <c r="G5" s="38"/>
      <c r="H5" s="37"/>
      <c r="I5" s="38"/>
      <c r="J5" s="38"/>
      <c r="K5" s="11" t="s">
        <v>13</v>
      </c>
    </row>
    <row r="6" spans="1:12" s="10" customFormat="1" ht="25.05" customHeight="1">
      <c r="A6" s="115" t="s">
        <v>68</v>
      </c>
      <c r="B6" s="111" t="s">
        <v>76</v>
      </c>
      <c r="C6" s="113"/>
      <c r="D6" s="70">
        <v>48700</v>
      </c>
      <c r="E6" s="52">
        <v>48700</v>
      </c>
      <c r="F6" s="7"/>
      <c r="G6" s="38"/>
      <c r="H6" s="37"/>
      <c r="I6" s="38"/>
      <c r="J6" s="38"/>
      <c r="K6" s="38"/>
    </row>
    <row r="7" spans="1:12" s="10" customFormat="1" ht="63" customHeight="1">
      <c r="A7" s="110">
        <v>1</v>
      </c>
      <c r="B7" s="62" t="s">
        <v>93</v>
      </c>
      <c r="C7" s="63"/>
      <c r="D7" s="53">
        <v>48700</v>
      </c>
      <c r="E7" s="84">
        <v>48700</v>
      </c>
      <c r="F7" s="7" t="s">
        <v>158</v>
      </c>
      <c r="G7" s="38"/>
      <c r="H7" s="37"/>
      <c r="I7" s="38"/>
      <c r="J7" s="38"/>
      <c r="K7" s="38"/>
    </row>
    <row r="8" spans="1:12" s="10" customFormat="1" ht="25.05" customHeight="1">
      <c r="A8" s="115" t="s">
        <v>71</v>
      </c>
      <c r="B8" s="114" t="s">
        <v>81</v>
      </c>
      <c r="C8" s="60">
        <f>SUBTOTAL(9,C9:C22)</f>
        <v>382846</v>
      </c>
      <c r="D8" s="70">
        <f>SUBTOTAL(9,D9:D22)</f>
        <v>176261.94</v>
      </c>
      <c r="E8" s="60">
        <f>SUBTOTAL(9,E9:E22)</f>
        <v>559107.93999999994</v>
      </c>
      <c r="F8" s="7"/>
      <c r="G8" s="38"/>
      <c r="H8" s="37"/>
      <c r="I8" s="38"/>
      <c r="J8" s="38"/>
      <c r="K8" s="38"/>
    </row>
    <row r="9" spans="1:12" s="72" customFormat="1" ht="40.049999999999997" customHeight="1">
      <c r="A9" s="115">
        <v>1</v>
      </c>
      <c r="B9" s="114" t="s">
        <v>92</v>
      </c>
      <c r="C9" s="60">
        <f>SUBTOTAL(9,C10:C16)</f>
        <v>1000</v>
      </c>
      <c r="D9" s="70">
        <f t="shared" ref="D9:E9" si="0">SUBTOTAL(9,D10:D16)</f>
        <v>10555.94</v>
      </c>
      <c r="E9" s="60">
        <f t="shared" si="0"/>
        <v>11555.94</v>
      </c>
      <c r="F9" s="107" t="s">
        <v>196</v>
      </c>
      <c r="G9" s="69"/>
      <c r="H9" s="71"/>
      <c r="I9" s="69"/>
      <c r="J9" s="69"/>
      <c r="K9" s="69"/>
    </row>
    <row r="10" spans="1:12" s="29" customFormat="1" ht="103.8" customHeight="1">
      <c r="A10" s="116" t="s">
        <v>83</v>
      </c>
      <c r="B10" s="117" t="s">
        <v>150</v>
      </c>
      <c r="C10" s="118"/>
      <c r="D10" s="53">
        <f>10428-3433+2418</f>
        <v>9413</v>
      </c>
      <c r="E10" s="61">
        <f>C10+D10</f>
        <v>9413</v>
      </c>
      <c r="F10" s="46" t="s">
        <v>195</v>
      </c>
      <c r="G10" s="36">
        <v>627027</v>
      </c>
      <c r="H10" s="49" t="s">
        <v>54</v>
      </c>
      <c r="I10" s="36">
        <v>2146202</v>
      </c>
      <c r="J10" s="36">
        <v>31005</v>
      </c>
      <c r="K10" s="36"/>
      <c r="L10" s="161" t="s">
        <v>82</v>
      </c>
    </row>
    <row r="11" spans="1:12" s="29" customFormat="1" ht="55.05" customHeight="1">
      <c r="A11" s="116" t="s">
        <v>84</v>
      </c>
      <c r="B11" s="117" t="s">
        <v>105</v>
      </c>
      <c r="C11" s="118">
        <v>1000</v>
      </c>
      <c r="D11" s="53">
        <v>168</v>
      </c>
      <c r="E11" s="61">
        <f t="shared" ref="E11:E16" si="1">C11+D11</f>
        <v>1168</v>
      </c>
      <c r="F11" s="46" t="s">
        <v>155</v>
      </c>
      <c r="G11" s="36">
        <v>627027</v>
      </c>
      <c r="H11" s="49" t="s">
        <v>54</v>
      </c>
      <c r="I11" s="36">
        <v>2146202</v>
      </c>
      <c r="J11" s="36">
        <v>30213</v>
      </c>
      <c r="K11" s="36"/>
      <c r="L11" s="162"/>
    </row>
    <row r="12" spans="1:12" s="29" customFormat="1" ht="70.2" customHeight="1">
      <c r="A12" s="116" t="s">
        <v>85</v>
      </c>
      <c r="B12" s="117" t="s">
        <v>106</v>
      </c>
      <c r="C12" s="118"/>
      <c r="D12" s="53">
        <v>8</v>
      </c>
      <c r="E12" s="61">
        <f t="shared" si="1"/>
        <v>8</v>
      </c>
      <c r="F12" s="46" t="s">
        <v>151</v>
      </c>
      <c r="G12" s="36">
        <v>627027</v>
      </c>
      <c r="H12" s="49" t="s">
        <v>54</v>
      </c>
      <c r="I12" s="36">
        <v>2146202</v>
      </c>
      <c r="J12" s="36">
        <v>30299</v>
      </c>
      <c r="K12" s="36"/>
      <c r="L12" s="162"/>
    </row>
    <row r="13" spans="1:12" s="29" customFormat="1" ht="55.05" customHeight="1">
      <c r="A13" s="116" t="s">
        <v>86</v>
      </c>
      <c r="B13" s="117" t="s">
        <v>56</v>
      </c>
      <c r="C13" s="118"/>
      <c r="D13" s="53">
        <v>28</v>
      </c>
      <c r="E13" s="61">
        <f t="shared" si="1"/>
        <v>28</v>
      </c>
      <c r="F13" s="46" t="s">
        <v>152</v>
      </c>
      <c r="G13" s="36">
        <v>627027</v>
      </c>
      <c r="H13" s="49" t="s">
        <v>54</v>
      </c>
      <c r="I13" s="36">
        <v>2146202</v>
      </c>
      <c r="J13" s="36">
        <v>30299</v>
      </c>
      <c r="K13" s="36"/>
      <c r="L13" s="162"/>
    </row>
    <row r="14" spans="1:12" s="29" customFormat="1" ht="49.95" customHeight="1">
      <c r="A14" s="116" t="s">
        <v>87</v>
      </c>
      <c r="B14" s="117" t="s">
        <v>57</v>
      </c>
      <c r="C14" s="118"/>
      <c r="D14" s="53">
        <v>12</v>
      </c>
      <c r="E14" s="61">
        <f>C14+D14</f>
        <v>12</v>
      </c>
      <c r="F14" s="46" t="s">
        <v>153</v>
      </c>
      <c r="G14" s="36">
        <v>627027</v>
      </c>
      <c r="H14" s="49" t="s">
        <v>54</v>
      </c>
      <c r="I14" s="36">
        <v>2146202</v>
      </c>
      <c r="J14" s="36">
        <v>30299</v>
      </c>
      <c r="K14" s="36"/>
      <c r="L14" s="162"/>
    </row>
    <row r="15" spans="1:12" s="29" customFormat="1" ht="70.05" customHeight="1">
      <c r="A15" s="116" t="s">
        <v>88</v>
      </c>
      <c r="B15" s="117" t="s">
        <v>107</v>
      </c>
      <c r="C15" s="118"/>
      <c r="D15" s="53">
        <v>559.20000000000005</v>
      </c>
      <c r="E15" s="61">
        <f t="shared" si="1"/>
        <v>559.20000000000005</v>
      </c>
      <c r="F15" s="46" t="s">
        <v>148</v>
      </c>
      <c r="G15" s="36">
        <v>627027</v>
      </c>
      <c r="H15" s="49" t="s">
        <v>54</v>
      </c>
      <c r="I15" s="36">
        <v>2146202</v>
      </c>
      <c r="J15" s="36">
        <v>31005</v>
      </c>
      <c r="K15" s="36"/>
      <c r="L15" s="162"/>
    </row>
    <row r="16" spans="1:12" s="29" customFormat="1" ht="63" customHeight="1">
      <c r="A16" s="116" t="s">
        <v>89</v>
      </c>
      <c r="B16" s="117" t="s">
        <v>108</v>
      </c>
      <c r="C16" s="118"/>
      <c r="D16" s="53">
        <v>367.74</v>
      </c>
      <c r="E16" s="61">
        <f t="shared" si="1"/>
        <v>367.74</v>
      </c>
      <c r="F16" s="46" t="s">
        <v>149</v>
      </c>
      <c r="G16" s="36">
        <v>627027</v>
      </c>
      <c r="H16" s="49" t="s">
        <v>54</v>
      </c>
      <c r="I16" s="36">
        <v>2146202</v>
      </c>
      <c r="J16" s="36">
        <v>31005</v>
      </c>
      <c r="K16" s="36"/>
      <c r="L16" s="163"/>
    </row>
    <row r="17" spans="1:14" s="41" customFormat="1" ht="25.05" customHeight="1">
      <c r="A17" s="119" t="s">
        <v>90</v>
      </c>
      <c r="B17" s="120" t="s">
        <v>91</v>
      </c>
      <c r="C17" s="60">
        <f>SUBTOTAL(9,C18:C21)</f>
        <v>362846</v>
      </c>
      <c r="D17" s="70">
        <f t="shared" ref="D17:E17" si="2">SUBTOTAL(9,D18:D21)</f>
        <v>158706</v>
      </c>
      <c r="E17" s="60">
        <f t="shared" si="2"/>
        <v>521552</v>
      </c>
      <c r="F17" s="108" t="s">
        <v>97</v>
      </c>
      <c r="G17" s="58"/>
      <c r="H17" s="66"/>
      <c r="I17" s="58"/>
      <c r="J17" s="58"/>
      <c r="K17" s="58"/>
      <c r="L17" s="59"/>
      <c r="N17" s="90">
        <f>D31-D17</f>
        <v>31000</v>
      </c>
    </row>
    <row r="18" spans="1:14" s="29" customFormat="1" ht="40.049999999999997" customHeight="1">
      <c r="A18" s="121" t="s">
        <v>83</v>
      </c>
      <c r="B18" s="117" t="s">
        <v>109</v>
      </c>
      <c r="C18" s="53"/>
      <c r="D18" s="53">
        <v>5000</v>
      </c>
      <c r="E18" s="53">
        <f>C18+D18</f>
        <v>5000</v>
      </c>
      <c r="F18" s="46" t="s">
        <v>64</v>
      </c>
      <c r="G18" s="50">
        <v>999005</v>
      </c>
      <c r="H18" s="49" t="s">
        <v>62</v>
      </c>
      <c r="I18" s="50">
        <v>2120802</v>
      </c>
      <c r="J18" s="50">
        <v>31005</v>
      </c>
      <c r="K18" s="50"/>
      <c r="L18" s="158" t="s">
        <v>66</v>
      </c>
    </row>
    <row r="19" spans="1:14" s="29" customFormat="1" ht="100.05" customHeight="1">
      <c r="A19" s="121" t="s">
        <v>84</v>
      </c>
      <c r="B19" s="117" t="s">
        <v>110</v>
      </c>
      <c r="C19" s="118"/>
      <c r="D19" s="53">
        <f>35800+1000-3000-600</f>
        <v>33200</v>
      </c>
      <c r="E19" s="53">
        <f t="shared" ref="E19:E22" si="3">C19+D19</f>
        <v>33200</v>
      </c>
      <c r="F19" s="46" t="s">
        <v>95</v>
      </c>
      <c r="G19" s="36">
        <v>627002</v>
      </c>
      <c r="H19" s="49" t="s">
        <v>102</v>
      </c>
      <c r="I19" s="36">
        <v>2140106</v>
      </c>
      <c r="J19" s="36">
        <v>39999</v>
      </c>
      <c r="K19" s="50"/>
      <c r="L19" s="159"/>
    </row>
    <row r="20" spans="1:14" s="32" customFormat="1" ht="94.95" customHeight="1">
      <c r="A20" s="121" t="s">
        <v>85</v>
      </c>
      <c r="B20" s="122" t="s">
        <v>111</v>
      </c>
      <c r="C20" s="123">
        <v>5000</v>
      </c>
      <c r="D20" s="53">
        <v>4000</v>
      </c>
      <c r="E20" s="53">
        <f t="shared" si="3"/>
        <v>9000</v>
      </c>
      <c r="F20" s="75" t="s">
        <v>154</v>
      </c>
      <c r="G20" s="54">
        <v>627002</v>
      </c>
      <c r="H20" s="68" t="s">
        <v>101</v>
      </c>
      <c r="I20" s="54">
        <v>2140106</v>
      </c>
      <c r="J20" s="54">
        <v>39999</v>
      </c>
      <c r="K20" s="55"/>
      <c r="L20" s="159"/>
    </row>
    <row r="21" spans="1:14" s="10" customFormat="1" ht="25.05" customHeight="1">
      <c r="A21" s="121" t="s">
        <v>86</v>
      </c>
      <c r="B21" s="37" t="s">
        <v>112</v>
      </c>
      <c r="C21" s="38">
        <v>357846</v>
      </c>
      <c r="D21" s="53">
        <f>189706-24858-6142-42200</f>
        <v>116506</v>
      </c>
      <c r="E21" s="53">
        <f t="shared" si="3"/>
        <v>474352</v>
      </c>
      <c r="F21" s="75" t="s">
        <v>120</v>
      </c>
      <c r="G21" s="38"/>
      <c r="H21" s="37"/>
      <c r="I21" s="38"/>
      <c r="J21" s="38"/>
      <c r="K21" s="38"/>
    </row>
    <row r="22" spans="1:14" s="72" customFormat="1" ht="25.05" customHeight="1">
      <c r="A22" s="115">
        <v>3</v>
      </c>
      <c r="B22" s="71" t="s">
        <v>103</v>
      </c>
      <c r="C22" s="69">
        <v>19000</v>
      </c>
      <c r="D22" s="70">
        <v>7000</v>
      </c>
      <c r="E22" s="70">
        <f t="shared" si="3"/>
        <v>26000</v>
      </c>
      <c r="F22" s="7" t="s">
        <v>98</v>
      </c>
      <c r="G22" s="69"/>
      <c r="H22" s="71"/>
      <c r="I22" s="69"/>
      <c r="J22" s="69"/>
      <c r="K22" s="69"/>
    </row>
    <row r="23" spans="1:14" s="10" customFormat="1" ht="25.05" customHeight="1">
      <c r="A23" s="110" t="s">
        <v>146</v>
      </c>
      <c r="B23" s="111" t="s">
        <v>69</v>
      </c>
      <c r="C23" s="60">
        <f>SUBTOTAL(9,C24:C36)</f>
        <v>504954.47</v>
      </c>
      <c r="D23" s="70">
        <f>SUBTOTAL(9,D24:D36)</f>
        <v>195457.73</v>
      </c>
      <c r="E23" s="60">
        <f>SUBTOTAL(9,E24:E36)</f>
        <v>313914.74</v>
      </c>
      <c r="F23" s="7"/>
      <c r="G23" s="38"/>
      <c r="H23" s="37"/>
      <c r="I23" s="38"/>
      <c r="J23" s="38"/>
      <c r="K23" s="38"/>
    </row>
    <row r="24" spans="1:14" s="10" customFormat="1" ht="25.05" customHeight="1">
      <c r="A24" s="115" t="s">
        <v>68</v>
      </c>
      <c r="B24" s="111" t="s">
        <v>70</v>
      </c>
      <c r="C24" s="60">
        <f>SUBTOTAL(9,C25:C27)</f>
        <v>3294.4700000000003</v>
      </c>
      <c r="D24" s="70">
        <f>SUBTOTAL(9,D25:D28)</f>
        <v>5511.73</v>
      </c>
      <c r="E24" s="60">
        <f>SUBTOTAL(9,E25:E27)</f>
        <v>200.74</v>
      </c>
      <c r="F24" s="87"/>
      <c r="G24" s="38"/>
      <c r="H24" s="37"/>
      <c r="I24" s="38"/>
      <c r="J24" s="38"/>
      <c r="K24" s="38"/>
    </row>
    <row r="25" spans="1:14" s="29" customFormat="1" ht="25.05" customHeight="1">
      <c r="A25" s="80">
        <v>1</v>
      </c>
      <c r="B25" s="117" t="s">
        <v>53</v>
      </c>
      <c r="C25" s="118">
        <v>1913.19</v>
      </c>
      <c r="D25" s="53">
        <v>1712.45</v>
      </c>
      <c r="E25" s="61">
        <f>C25-D25</f>
        <v>200.74</v>
      </c>
      <c r="F25" s="165" t="s">
        <v>198</v>
      </c>
      <c r="G25" s="30">
        <v>627027</v>
      </c>
      <c r="H25" s="49" t="s">
        <v>99</v>
      </c>
      <c r="I25" s="30">
        <v>2146202</v>
      </c>
      <c r="J25" s="30">
        <v>50601</v>
      </c>
      <c r="K25" s="30">
        <v>19085</v>
      </c>
    </row>
    <row r="26" spans="1:14" s="29" customFormat="1" ht="49.95" customHeight="1">
      <c r="A26" s="80">
        <v>2</v>
      </c>
      <c r="B26" s="117" t="s">
        <v>114</v>
      </c>
      <c r="C26" s="118">
        <v>127.98</v>
      </c>
      <c r="D26" s="53">
        <v>127.98</v>
      </c>
      <c r="E26" s="61">
        <f t="shared" ref="E26:E27" si="4">C26-D26</f>
        <v>0</v>
      </c>
      <c r="F26" s="166"/>
      <c r="G26" s="30">
        <v>627027</v>
      </c>
      <c r="H26" s="49" t="s">
        <v>113</v>
      </c>
      <c r="I26" s="30">
        <v>2146202</v>
      </c>
      <c r="J26" s="30">
        <v>50601</v>
      </c>
      <c r="K26" s="30">
        <v>18927</v>
      </c>
    </row>
    <row r="27" spans="1:14" s="29" customFormat="1" ht="25.05" customHeight="1">
      <c r="A27" s="80">
        <v>3</v>
      </c>
      <c r="B27" s="117" t="s">
        <v>55</v>
      </c>
      <c r="C27" s="118">
        <v>1253.3</v>
      </c>
      <c r="D27" s="53">
        <v>1253.3</v>
      </c>
      <c r="E27" s="61">
        <f t="shared" si="4"/>
        <v>0</v>
      </c>
      <c r="F27" s="166"/>
      <c r="G27" s="30">
        <v>627027</v>
      </c>
      <c r="H27" s="49" t="s">
        <v>99</v>
      </c>
      <c r="I27" s="30">
        <v>2146202</v>
      </c>
      <c r="J27" s="30">
        <v>50601</v>
      </c>
      <c r="K27" s="30">
        <v>18503</v>
      </c>
    </row>
    <row r="28" spans="1:14" s="29" customFormat="1" ht="25.05" customHeight="1">
      <c r="A28" s="80">
        <v>4</v>
      </c>
      <c r="B28" s="117" t="s">
        <v>197</v>
      </c>
      <c r="C28" s="118"/>
      <c r="D28" s="53">
        <v>2418</v>
      </c>
      <c r="E28" s="61"/>
      <c r="F28" s="167"/>
      <c r="G28" s="30"/>
      <c r="H28" s="49"/>
      <c r="I28" s="30"/>
      <c r="J28" s="30"/>
      <c r="K28" s="152"/>
    </row>
    <row r="29" spans="1:14" s="41" customFormat="1" ht="25.05" customHeight="1">
      <c r="A29" s="124" t="s">
        <v>71</v>
      </c>
      <c r="B29" s="120" t="s">
        <v>115</v>
      </c>
      <c r="C29" s="60">
        <f>SUBTOTAL(9,C30:C30)</f>
        <v>240</v>
      </c>
      <c r="D29" s="70">
        <f t="shared" ref="D29:E29" si="5">SUBTOTAL(9,D30:D30)</f>
        <v>240</v>
      </c>
      <c r="E29" s="60">
        <f t="shared" si="5"/>
        <v>0</v>
      </c>
      <c r="F29" s="109" t="s">
        <v>156</v>
      </c>
      <c r="G29" s="39"/>
      <c r="H29" s="66"/>
      <c r="I29" s="39"/>
      <c r="J29" s="39"/>
      <c r="K29" s="40"/>
    </row>
    <row r="30" spans="1:14" s="9" customFormat="1" ht="25.05" customHeight="1">
      <c r="A30" s="110">
        <v>1</v>
      </c>
      <c r="B30" s="62" t="s">
        <v>147</v>
      </c>
      <c r="C30" s="125">
        <v>240</v>
      </c>
      <c r="D30" s="53">
        <v>240</v>
      </c>
      <c r="E30" s="61">
        <f t="shared" ref="E30" si="6">C30-D30</f>
        <v>0</v>
      </c>
      <c r="F30" s="7" t="s">
        <v>58</v>
      </c>
      <c r="G30" s="8">
        <v>502005</v>
      </c>
      <c r="H30" s="37" t="s">
        <v>10</v>
      </c>
      <c r="I30" s="8">
        <v>2296003</v>
      </c>
      <c r="J30" s="8">
        <v>31003</v>
      </c>
      <c r="K30" s="35">
        <v>19109</v>
      </c>
      <c r="L30" s="8" t="s">
        <v>65</v>
      </c>
    </row>
    <row r="31" spans="1:14" s="44" customFormat="1" ht="25.05" customHeight="1">
      <c r="A31" s="126" t="s">
        <v>72</v>
      </c>
      <c r="B31" s="111" t="s">
        <v>73</v>
      </c>
      <c r="C31" s="60">
        <f>SUBTOTAL(9,C32:C36)</f>
        <v>501420</v>
      </c>
      <c r="D31" s="70">
        <f>SUBTOTAL(9,D32:D36)</f>
        <v>189706</v>
      </c>
      <c r="E31" s="60">
        <f>SUBTOTAL(9,E32:E36)</f>
        <v>313714</v>
      </c>
      <c r="F31" s="106"/>
      <c r="G31" s="42"/>
      <c r="H31" s="67"/>
      <c r="I31" s="42"/>
      <c r="J31" s="42"/>
      <c r="K31" s="43"/>
      <c r="L31" s="42"/>
    </row>
    <row r="32" spans="1:14" s="45" customFormat="1" ht="40.049999999999997" customHeight="1">
      <c r="A32" s="127">
        <v>1</v>
      </c>
      <c r="B32" s="62" t="s">
        <v>116</v>
      </c>
      <c r="C32" s="63">
        <v>5760</v>
      </c>
      <c r="D32" s="53">
        <v>4188</v>
      </c>
      <c r="E32" s="63">
        <v>1572</v>
      </c>
      <c r="F32" s="83" t="s">
        <v>11</v>
      </c>
      <c r="G32" s="83">
        <v>564002</v>
      </c>
      <c r="H32" s="62" t="s">
        <v>12</v>
      </c>
      <c r="I32" s="83">
        <v>2120803</v>
      </c>
      <c r="J32" s="83">
        <v>31005</v>
      </c>
      <c r="K32" s="83">
        <v>18540</v>
      </c>
      <c r="L32" s="164" t="s">
        <v>52</v>
      </c>
      <c r="M32" s="45" t="s">
        <v>77</v>
      </c>
    </row>
    <row r="33" spans="1:13" s="29" customFormat="1" ht="100.05" customHeight="1">
      <c r="A33" s="80">
        <v>2</v>
      </c>
      <c r="B33" s="117" t="s">
        <v>117</v>
      </c>
      <c r="C33" s="118">
        <v>300000</v>
      </c>
      <c r="D33" s="53">
        <f>72260+21800+2500+60000-2500</f>
        <v>154060</v>
      </c>
      <c r="E33" s="61">
        <f>C33-D33</f>
        <v>145940</v>
      </c>
      <c r="F33" s="46" t="s">
        <v>157</v>
      </c>
      <c r="G33" s="30">
        <v>999005</v>
      </c>
      <c r="H33" s="49" t="s">
        <v>62</v>
      </c>
      <c r="I33" s="30">
        <v>2120802</v>
      </c>
      <c r="J33" s="30">
        <v>31005</v>
      </c>
      <c r="K33" s="30">
        <v>19073</v>
      </c>
      <c r="L33" s="164"/>
      <c r="M33" s="159" t="s">
        <v>80</v>
      </c>
    </row>
    <row r="34" spans="1:13" s="32" customFormat="1" ht="25.05" customHeight="1">
      <c r="A34" s="128">
        <v>3</v>
      </c>
      <c r="B34" s="122" t="s">
        <v>118</v>
      </c>
      <c r="C34" s="123">
        <v>180000</v>
      </c>
      <c r="D34" s="53">
        <v>24858</v>
      </c>
      <c r="E34" s="74">
        <f>C34-D34</f>
        <v>155142</v>
      </c>
      <c r="F34" s="75" t="s">
        <v>104</v>
      </c>
      <c r="G34" s="76"/>
      <c r="H34" s="68"/>
      <c r="I34" s="76"/>
      <c r="J34" s="76"/>
      <c r="K34" s="76"/>
      <c r="L34" s="164"/>
      <c r="M34" s="159"/>
    </row>
    <row r="35" spans="1:13" s="48" customFormat="1" ht="25.05" customHeight="1">
      <c r="A35" s="80">
        <v>4</v>
      </c>
      <c r="B35" s="117" t="s">
        <v>119</v>
      </c>
      <c r="C35" s="118">
        <v>2500</v>
      </c>
      <c r="D35" s="53">
        <v>500</v>
      </c>
      <c r="E35" s="61">
        <v>2000</v>
      </c>
      <c r="F35" s="46" t="s">
        <v>142</v>
      </c>
      <c r="G35" s="47">
        <v>801002</v>
      </c>
      <c r="H35" s="49" t="s">
        <v>63</v>
      </c>
      <c r="I35" s="47">
        <v>2120803</v>
      </c>
      <c r="J35" s="47">
        <v>50307</v>
      </c>
      <c r="K35" s="47">
        <v>18703</v>
      </c>
      <c r="L35" s="164"/>
      <c r="M35" s="159"/>
    </row>
    <row r="36" spans="1:13" s="29" customFormat="1" ht="40.049999999999997" customHeight="1">
      <c r="A36" s="80">
        <v>5</v>
      </c>
      <c r="B36" s="129" t="s">
        <v>143</v>
      </c>
      <c r="C36" s="118">
        <v>13160</v>
      </c>
      <c r="D36" s="53">
        <f>4100+2000</f>
        <v>6100</v>
      </c>
      <c r="E36" s="61">
        <v>9060</v>
      </c>
      <c r="F36" s="46" t="s">
        <v>144</v>
      </c>
      <c r="G36" s="50"/>
      <c r="H36" s="49" t="s">
        <v>78</v>
      </c>
      <c r="I36" s="50">
        <v>2310499</v>
      </c>
      <c r="J36" s="50">
        <v>59999</v>
      </c>
      <c r="K36" s="50">
        <v>19065</v>
      </c>
      <c r="M36" s="80" t="s">
        <v>79</v>
      </c>
    </row>
    <row r="37" spans="1:13" ht="20.399999999999999" customHeight="1"/>
  </sheetData>
  <mergeCells count="8">
    <mergeCell ref="A1:B1"/>
    <mergeCell ref="A2:F2"/>
    <mergeCell ref="L18:L20"/>
    <mergeCell ref="M33:M35"/>
    <mergeCell ref="J3:K3"/>
    <mergeCell ref="L10:L16"/>
    <mergeCell ref="L32:L35"/>
    <mergeCell ref="F25:F28"/>
  </mergeCells>
  <phoneticPr fontId="2" type="noConversion"/>
  <printOptions horizontalCentered="1"/>
  <pageMargins left="0.39370078740157483" right="0.39370078740157483" top="0.78740157480314965" bottom="1.3779527559055118" header="0.31496062992125984" footer="0.31496062992125984"/>
  <pageSetup paperSize="9" orientation="portrait" r:id="rId1"/>
  <rowBreaks count="1" manualBreakCount="1">
    <brk id="3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ColWidth="7.88671875" defaultRowHeight="15.6"/>
  <cols>
    <col min="1" max="1" width="50.77734375" style="132" customWidth="1"/>
    <col min="2" max="3" width="16.77734375" style="132" customWidth="1"/>
    <col min="4" max="4" width="8" style="132" bestFit="1" customWidth="1"/>
    <col min="5" max="5" width="7.88671875" style="132" bestFit="1" customWidth="1"/>
    <col min="6" max="6" width="8.44140625" style="132" hidden="1" customWidth="1"/>
    <col min="7" max="7" width="7.88671875" style="132" hidden="1" customWidth="1"/>
    <col min="8" max="255" width="7.88671875" style="132"/>
    <col min="256" max="256" width="35.77734375" style="132" customWidth="1"/>
    <col min="257" max="257" width="0" style="132" hidden="1" customWidth="1"/>
    <col min="258" max="259" width="12" style="132" customWidth="1"/>
    <col min="260" max="260" width="8" style="132" bestFit="1" customWidth="1"/>
    <col min="261" max="261" width="7.88671875" style="132" bestFit="1" customWidth="1"/>
    <col min="262" max="263" width="0" style="132" hidden="1" customWidth="1"/>
    <col min="264" max="511" width="7.88671875" style="132"/>
    <col min="512" max="512" width="35.77734375" style="132" customWidth="1"/>
    <col min="513" max="513" width="0" style="132" hidden="1" customWidth="1"/>
    <col min="514" max="515" width="12" style="132" customWidth="1"/>
    <col min="516" max="516" width="8" style="132" bestFit="1" customWidth="1"/>
    <col min="517" max="517" width="7.88671875" style="132" bestFit="1" customWidth="1"/>
    <col min="518" max="519" width="0" style="132" hidden="1" customWidth="1"/>
    <col min="520" max="767" width="7.88671875" style="132"/>
    <col min="768" max="768" width="35.77734375" style="132" customWidth="1"/>
    <col min="769" max="769" width="0" style="132" hidden="1" customWidth="1"/>
    <col min="770" max="771" width="12" style="132" customWidth="1"/>
    <col min="772" max="772" width="8" style="132" bestFit="1" customWidth="1"/>
    <col min="773" max="773" width="7.88671875" style="132" bestFit="1" customWidth="1"/>
    <col min="774" max="775" width="0" style="132" hidden="1" customWidth="1"/>
    <col min="776" max="1023" width="7.88671875" style="132"/>
    <col min="1024" max="1024" width="35.77734375" style="132" customWidth="1"/>
    <col min="1025" max="1025" width="0" style="132" hidden="1" customWidth="1"/>
    <col min="1026" max="1027" width="12" style="132" customWidth="1"/>
    <col min="1028" max="1028" width="8" style="132" bestFit="1" customWidth="1"/>
    <col min="1029" max="1029" width="7.88671875" style="132" bestFit="1" customWidth="1"/>
    <col min="1030" max="1031" width="0" style="132" hidden="1" customWidth="1"/>
    <col min="1032" max="1279" width="7.88671875" style="132"/>
    <col min="1280" max="1280" width="35.77734375" style="132" customWidth="1"/>
    <col min="1281" max="1281" width="0" style="132" hidden="1" customWidth="1"/>
    <col min="1282" max="1283" width="12" style="132" customWidth="1"/>
    <col min="1284" max="1284" width="8" style="132" bestFit="1" customWidth="1"/>
    <col min="1285" max="1285" width="7.88671875" style="132" bestFit="1" customWidth="1"/>
    <col min="1286" max="1287" width="0" style="132" hidden="1" customWidth="1"/>
    <col min="1288" max="1535" width="7.88671875" style="132"/>
    <col min="1536" max="1536" width="35.77734375" style="132" customWidth="1"/>
    <col min="1537" max="1537" width="0" style="132" hidden="1" customWidth="1"/>
    <col min="1538" max="1539" width="12" style="132" customWidth="1"/>
    <col min="1540" max="1540" width="8" style="132" bestFit="1" customWidth="1"/>
    <col min="1541" max="1541" width="7.88671875" style="132" bestFit="1" customWidth="1"/>
    <col min="1542" max="1543" width="0" style="132" hidden="1" customWidth="1"/>
    <col min="1544" max="1791" width="7.88671875" style="132"/>
    <col min="1792" max="1792" width="35.77734375" style="132" customWidth="1"/>
    <col min="1793" max="1793" width="0" style="132" hidden="1" customWidth="1"/>
    <col min="1794" max="1795" width="12" style="132" customWidth="1"/>
    <col min="1796" max="1796" width="8" style="132" bestFit="1" customWidth="1"/>
    <col min="1797" max="1797" width="7.88671875" style="132" bestFit="1" customWidth="1"/>
    <col min="1798" max="1799" width="0" style="132" hidden="1" customWidth="1"/>
    <col min="1800" max="2047" width="7.88671875" style="132"/>
    <col min="2048" max="2048" width="35.77734375" style="132" customWidth="1"/>
    <col min="2049" max="2049" width="0" style="132" hidden="1" customWidth="1"/>
    <col min="2050" max="2051" width="12" style="132" customWidth="1"/>
    <col min="2052" max="2052" width="8" style="132" bestFit="1" customWidth="1"/>
    <col min="2053" max="2053" width="7.88671875" style="132" bestFit="1" customWidth="1"/>
    <col min="2054" max="2055" width="0" style="132" hidden="1" customWidth="1"/>
    <col min="2056" max="2303" width="7.88671875" style="132"/>
    <col min="2304" max="2304" width="35.77734375" style="132" customWidth="1"/>
    <col min="2305" max="2305" width="0" style="132" hidden="1" customWidth="1"/>
    <col min="2306" max="2307" width="12" style="132" customWidth="1"/>
    <col min="2308" max="2308" width="8" style="132" bestFit="1" customWidth="1"/>
    <col min="2309" max="2309" width="7.88671875" style="132" bestFit="1" customWidth="1"/>
    <col min="2310" max="2311" width="0" style="132" hidden="1" customWidth="1"/>
    <col min="2312" max="2559" width="7.88671875" style="132"/>
    <col min="2560" max="2560" width="35.77734375" style="132" customWidth="1"/>
    <col min="2561" max="2561" width="0" style="132" hidden="1" customWidth="1"/>
    <col min="2562" max="2563" width="12" style="132" customWidth="1"/>
    <col min="2564" max="2564" width="8" style="132" bestFit="1" customWidth="1"/>
    <col min="2565" max="2565" width="7.88671875" style="132" bestFit="1" customWidth="1"/>
    <col min="2566" max="2567" width="0" style="132" hidden="1" customWidth="1"/>
    <col min="2568" max="2815" width="7.88671875" style="132"/>
    <col min="2816" max="2816" width="35.77734375" style="132" customWidth="1"/>
    <col min="2817" max="2817" width="0" style="132" hidden="1" customWidth="1"/>
    <col min="2818" max="2819" width="12" style="132" customWidth="1"/>
    <col min="2820" max="2820" width="8" style="132" bestFit="1" customWidth="1"/>
    <col min="2821" max="2821" width="7.88671875" style="132" bestFit="1" customWidth="1"/>
    <col min="2822" max="2823" width="0" style="132" hidden="1" customWidth="1"/>
    <col min="2824" max="3071" width="7.88671875" style="132"/>
    <col min="3072" max="3072" width="35.77734375" style="132" customWidth="1"/>
    <col min="3073" max="3073" width="0" style="132" hidden="1" customWidth="1"/>
    <col min="3074" max="3075" width="12" style="132" customWidth="1"/>
    <col min="3076" max="3076" width="8" style="132" bestFit="1" customWidth="1"/>
    <col min="3077" max="3077" width="7.88671875" style="132" bestFit="1" customWidth="1"/>
    <col min="3078" max="3079" width="0" style="132" hidden="1" customWidth="1"/>
    <col min="3080" max="3327" width="7.88671875" style="132"/>
    <col min="3328" max="3328" width="35.77734375" style="132" customWidth="1"/>
    <col min="3329" max="3329" width="0" style="132" hidden="1" customWidth="1"/>
    <col min="3330" max="3331" width="12" style="132" customWidth="1"/>
    <col min="3332" max="3332" width="8" style="132" bestFit="1" customWidth="1"/>
    <col min="3333" max="3333" width="7.88671875" style="132" bestFit="1" customWidth="1"/>
    <col min="3334" max="3335" width="0" style="132" hidden="1" customWidth="1"/>
    <col min="3336" max="3583" width="7.88671875" style="132"/>
    <col min="3584" max="3584" width="35.77734375" style="132" customWidth="1"/>
    <col min="3585" max="3585" width="0" style="132" hidden="1" customWidth="1"/>
    <col min="3586" max="3587" width="12" style="132" customWidth="1"/>
    <col min="3588" max="3588" width="8" style="132" bestFit="1" customWidth="1"/>
    <col min="3589" max="3589" width="7.88671875" style="132" bestFit="1" customWidth="1"/>
    <col min="3590" max="3591" width="0" style="132" hidden="1" customWidth="1"/>
    <col min="3592" max="3839" width="7.88671875" style="132"/>
    <col min="3840" max="3840" width="35.77734375" style="132" customWidth="1"/>
    <col min="3841" max="3841" width="0" style="132" hidden="1" customWidth="1"/>
    <col min="3842" max="3843" width="12" style="132" customWidth="1"/>
    <col min="3844" max="3844" width="8" style="132" bestFit="1" customWidth="1"/>
    <col min="3845" max="3845" width="7.88671875" style="132" bestFit="1" customWidth="1"/>
    <col min="3846" max="3847" width="0" style="132" hidden="1" customWidth="1"/>
    <col min="3848" max="4095" width="7.88671875" style="132"/>
    <col min="4096" max="4096" width="35.77734375" style="132" customWidth="1"/>
    <col min="4097" max="4097" width="0" style="132" hidden="1" customWidth="1"/>
    <col min="4098" max="4099" width="12" style="132" customWidth="1"/>
    <col min="4100" max="4100" width="8" style="132" bestFit="1" customWidth="1"/>
    <col min="4101" max="4101" width="7.88671875" style="132" bestFit="1" customWidth="1"/>
    <col min="4102" max="4103" width="0" style="132" hidden="1" customWidth="1"/>
    <col min="4104" max="4351" width="7.88671875" style="132"/>
    <col min="4352" max="4352" width="35.77734375" style="132" customWidth="1"/>
    <col min="4353" max="4353" width="0" style="132" hidden="1" customWidth="1"/>
    <col min="4354" max="4355" width="12" style="132" customWidth="1"/>
    <col min="4356" max="4356" width="8" style="132" bestFit="1" customWidth="1"/>
    <col min="4357" max="4357" width="7.88671875" style="132" bestFit="1" customWidth="1"/>
    <col min="4358" max="4359" width="0" style="132" hidden="1" customWidth="1"/>
    <col min="4360" max="4607" width="7.88671875" style="132"/>
    <col min="4608" max="4608" width="35.77734375" style="132" customWidth="1"/>
    <col min="4609" max="4609" width="0" style="132" hidden="1" customWidth="1"/>
    <col min="4610" max="4611" width="12" style="132" customWidth="1"/>
    <col min="4612" max="4612" width="8" style="132" bestFit="1" customWidth="1"/>
    <col min="4613" max="4613" width="7.88671875" style="132" bestFit="1" customWidth="1"/>
    <col min="4614" max="4615" width="0" style="132" hidden="1" customWidth="1"/>
    <col min="4616" max="4863" width="7.88671875" style="132"/>
    <col min="4864" max="4864" width="35.77734375" style="132" customWidth="1"/>
    <col min="4865" max="4865" width="0" style="132" hidden="1" customWidth="1"/>
    <col min="4866" max="4867" width="12" style="132" customWidth="1"/>
    <col min="4868" max="4868" width="8" style="132" bestFit="1" customWidth="1"/>
    <col min="4869" max="4869" width="7.88671875" style="132" bestFit="1" customWidth="1"/>
    <col min="4870" max="4871" width="0" style="132" hidden="1" customWidth="1"/>
    <col min="4872" max="5119" width="7.88671875" style="132"/>
    <col min="5120" max="5120" width="35.77734375" style="132" customWidth="1"/>
    <col min="5121" max="5121" width="0" style="132" hidden="1" customWidth="1"/>
    <col min="5122" max="5123" width="12" style="132" customWidth="1"/>
    <col min="5124" max="5124" width="8" style="132" bestFit="1" customWidth="1"/>
    <col min="5125" max="5125" width="7.88671875" style="132" bestFit="1" customWidth="1"/>
    <col min="5126" max="5127" width="0" style="132" hidden="1" customWidth="1"/>
    <col min="5128" max="5375" width="7.88671875" style="132"/>
    <col min="5376" max="5376" width="35.77734375" style="132" customWidth="1"/>
    <col min="5377" max="5377" width="0" style="132" hidden="1" customWidth="1"/>
    <col min="5378" max="5379" width="12" style="132" customWidth="1"/>
    <col min="5380" max="5380" width="8" style="132" bestFit="1" customWidth="1"/>
    <col min="5381" max="5381" width="7.88671875" style="132" bestFit="1" customWidth="1"/>
    <col min="5382" max="5383" width="0" style="132" hidden="1" customWidth="1"/>
    <col min="5384" max="5631" width="7.88671875" style="132"/>
    <col min="5632" max="5632" width="35.77734375" style="132" customWidth="1"/>
    <col min="5633" max="5633" width="0" style="132" hidden="1" customWidth="1"/>
    <col min="5634" max="5635" width="12" style="132" customWidth="1"/>
    <col min="5636" max="5636" width="8" style="132" bestFit="1" customWidth="1"/>
    <col min="5637" max="5637" width="7.88671875" style="132" bestFit="1" customWidth="1"/>
    <col min="5638" max="5639" width="0" style="132" hidden="1" customWidth="1"/>
    <col min="5640" max="5887" width="7.88671875" style="132"/>
    <col min="5888" max="5888" width="35.77734375" style="132" customWidth="1"/>
    <col min="5889" max="5889" width="0" style="132" hidden="1" customWidth="1"/>
    <col min="5890" max="5891" width="12" style="132" customWidth="1"/>
    <col min="5892" max="5892" width="8" style="132" bestFit="1" customWidth="1"/>
    <col min="5893" max="5893" width="7.88671875" style="132" bestFit="1" customWidth="1"/>
    <col min="5894" max="5895" width="0" style="132" hidden="1" customWidth="1"/>
    <col min="5896" max="6143" width="7.88671875" style="132"/>
    <col min="6144" max="6144" width="35.77734375" style="132" customWidth="1"/>
    <col min="6145" max="6145" width="0" style="132" hidden="1" customWidth="1"/>
    <col min="6146" max="6147" width="12" style="132" customWidth="1"/>
    <col min="6148" max="6148" width="8" style="132" bestFit="1" customWidth="1"/>
    <col min="6149" max="6149" width="7.88671875" style="132" bestFit="1" customWidth="1"/>
    <col min="6150" max="6151" width="0" style="132" hidden="1" customWidth="1"/>
    <col min="6152" max="6399" width="7.88671875" style="132"/>
    <col min="6400" max="6400" width="35.77734375" style="132" customWidth="1"/>
    <col min="6401" max="6401" width="0" style="132" hidden="1" customWidth="1"/>
    <col min="6402" max="6403" width="12" style="132" customWidth="1"/>
    <col min="6404" max="6404" width="8" style="132" bestFit="1" customWidth="1"/>
    <col min="6405" max="6405" width="7.88671875" style="132" bestFit="1" customWidth="1"/>
    <col min="6406" max="6407" width="0" style="132" hidden="1" customWidth="1"/>
    <col min="6408" max="6655" width="7.88671875" style="132"/>
    <col min="6656" max="6656" width="35.77734375" style="132" customWidth="1"/>
    <col min="6657" max="6657" width="0" style="132" hidden="1" customWidth="1"/>
    <col min="6658" max="6659" width="12" style="132" customWidth="1"/>
    <col min="6660" max="6660" width="8" style="132" bestFit="1" customWidth="1"/>
    <col min="6661" max="6661" width="7.88671875" style="132" bestFit="1" customWidth="1"/>
    <col min="6662" max="6663" width="0" style="132" hidden="1" customWidth="1"/>
    <col min="6664" max="6911" width="7.88671875" style="132"/>
    <col min="6912" max="6912" width="35.77734375" style="132" customWidth="1"/>
    <col min="6913" max="6913" width="0" style="132" hidden="1" customWidth="1"/>
    <col min="6914" max="6915" width="12" style="132" customWidth="1"/>
    <col min="6916" max="6916" width="8" style="132" bestFit="1" customWidth="1"/>
    <col min="6917" max="6917" width="7.88671875" style="132" bestFit="1" customWidth="1"/>
    <col min="6918" max="6919" width="0" style="132" hidden="1" customWidth="1"/>
    <col min="6920" max="7167" width="7.88671875" style="132"/>
    <col min="7168" max="7168" width="35.77734375" style="132" customWidth="1"/>
    <col min="7169" max="7169" width="0" style="132" hidden="1" customWidth="1"/>
    <col min="7170" max="7171" width="12" style="132" customWidth="1"/>
    <col min="7172" max="7172" width="8" style="132" bestFit="1" customWidth="1"/>
    <col min="7173" max="7173" width="7.88671875" style="132" bestFit="1" customWidth="1"/>
    <col min="7174" max="7175" width="0" style="132" hidden="1" customWidth="1"/>
    <col min="7176" max="7423" width="7.88671875" style="132"/>
    <col min="7424" max="7424" width="35.77734375" style="132" customWidth="1"/>
    <col min="7425" max="7425" width="0" style="132" hidden="1" customWidth="1"/>
    <col min="7426" max="7427" width="12" style="132" customWidth="1"/>
    <col min="7428" max="7428" width="8" style="132" bestFit="1" customWidth="1"/>
    <col min="7429" max="7429" width="7.88671875" style="132" bestFit="1" customWidth="1"/>
    <col min="7430" max="7431" width="0" style="132" hidden="1" customWidth="1"/>
    <col min="7432" max="7679" width="7.88671875" style="132"/>
    <col min="7680" max="7680" width="35.77734375" style="132" customWidth="1"/>
    <col min="7681" max="7681" width="0" style="132" hidden="1" customWidth="1"/>
    <col min="7682" max="7683" width="12" style="132" customWidth="1"/>
    <col min="7684" max="7684" width="8" style="132" bestFit="1" customWidth="1"/>
    <col min="7685" max="7685" width="7.88671875" style="132" bestFit="1" customWidth="1"/>
    <col min="7686" max="7687" width="0" style="132" hidden="1" customWidth="1"/>
    <col min="7688" max="7935" width="7.88671875" style="132"/>
    <col min="7936" max="7936" width="35.77734375" style="132" customWidth="1"/>
    <col min="7937" max="7937" width="0" style="132" hidden="1" customWidth="1"/>
    <col min="7938" max="7939" width="12" style="132" customWidth="1"/>
    <col min="7940" max="7940" width="8" style="132" bestFit="1" customWidth="1"/>
    <col min="7941" max="7941" width="7.88671875" style="132" bestFit="1" customWidth="1"/>
    <col min="7942" max="7943" width="0" style="132" hidden="1" customWidth="1"/>
    <col min="7944" max="8191" width="7.88671875" style="132"/>
    <col min="8192" max="8192" width="35.77734375" style="132" customWidth="1"/>
    <col min="8193" max="8193" width="0" style="132" hidden="1" customWidth="1"/>
    <col min="8194" max="8195" width="12" style="132" customWidth="1"/>
    <col min="8196" max="8196" width="8" style="132" bestFit="1" customWidth="1"/>
    <col min="8197" max="8197" width="7.88671875" style="132" bestFit="1" customWidth="1"/>
    <col min="8198" max="8199" width="0" style="132" hidden="1" customWidth="1"/>
    <col min="8200" max="8447" width="7.88671875" style="132"/>
    <col min="8448" max="8448" width="35.77734375" style="132" customWidth="1"/>
    <col min="8449" max="8449" width="0" style="132" hidden="1" customWidth="1"/>
    <col min="8450" max="8451" width="12" style="132" customWidth="1"/>
    <col min="8452" max="8452" width="8" style="132" bestFit="1" customWidth="1"/>
    <col min="8453" max="8453" width="7.88671875" style="132" bestFit="1" customWidth="1"/>
    <col min="8454" max="8455" width="0" style="132" hidden="1" customWidth="1"/>
    <col min="8456" max="8703" width="7.88671875" style="132"/>
    <col min="8704" max="8704" width="35.77734375" style="132" customWidth="1"/>
    <col min="8705" max="8705" width="0" style="132" hidden="1" customWidth="1"/>
    <col min="8706" max="8707" width="12" style="132" customWidth="1"/>
    <col min="8708" max="8708" width="8" style="132" bestFit="1" customWidth="1"/>
    <col min="8709" max="8709" width="7.88671875" style="132" bestFit="1" customWidth="1"/>
    <col min="8710" max="8711" width="0" style="132" hidden="1" customWidth="1"/>
    <col min="8712" max="8959" width="7.88671875" style="132"/>
    <col min="8960" max="8960" width="35.77734375" style="132" customWidth="1"/>
    <col min="8961" max="8961" width="0" style="132" hidden="1" customWidth="1"/>
    <col min="8962" max="8963" width="12" style="132" customWidth="1"/>
    <col min="8964" max="8964" width="8" style="132" bestFit="1" customWidth="1"/>
    <col min="8965" max="8965" width="7.88671875" style="132" bestFit="1" customWidth="1"/>
    <col min="8966" max="8967" width="0" style="132" hidden="1" customWidth="1"/>
    <col min="8968" max="9215" width="7.88671875" style="132"/>
    <col min="9216" max="9216" width="35.77734375" style="132" customWidth="1"/>
    <col min="9217" max="9217" width="0" style="132" hidden="1" customWidth="1"/>
    <col min="9218" max="9219" width="12" style="132" customWidth="1"/>
    <col min="9220" max="9220" width="8" style="132" bestFit="1" customWidth="1"/>
    <col min="9221" max="9221" width="7.88671875" style="132" bestFit="1" customWidth="1"/>
    <col min="9222" max="9223" width="0" style="132" hidden="1" customWidth="1"/>
    <col min="9224" max="9471" width="7.88671875" style="132"/>
    <col min="9472" max="9472" width="35.77734375" style="132" customWidth="1"/>
    <col min="9473" max="9473" width="0" style="132" hidden="1" customWidth="1"/>
    <col min="9474" max="9475" width="12" style="132" customWidth="1"/>
    <col min="9476" max="9476" width="8" style="132" bestFit="1" customWidth="1"/>
    <col min="9477" max="9477" width="7.88671875" style="132" bestFit="1" customWidth="1"/>
    <col min="9478" max="9479" width="0" style="132" hidden="1" customWidth="1"/>
    <col min="9480" max="9727" width="7.88671875" style="132"/>
    <col min="9728" max="9728" width="35.77734375" style="132" customWidth="1"/>
    <col min="9729" max="9729" width="0" style="132" hidden="1" customWidth="1"/>
    <col min="9730" max="9731" width="12" style="132" customWidth="1"/>
    <col min="9732" max="9732" width="8" style="132" bestFit="1" customWidth="1"/>
    <col min="9733" max="9733" width="7.88671875" style="132" bestFit="1" customWidth="1"/>
    <col min="9734" max="9735" width="0" style="132" hidden="1" customWidth="1"/>
    <col min="9736" max="9983" width="7.88671875" style="132"/>
    <col min="9984" max="9984" width="35.77734375" style="132" customWidth="1"/>
    <col min="9985" max="9985" width="0" style="132" hidden="1" customWidth="1"/>
    <col min="9986" max="9987" width="12" style="132" customWidth="1"/>
    <col min="9988" max="9988" width="8" style="132" bestFit="1" customWidth="1"/>
    <col min="9989" max="9989" width="7.88671875" style="132" bestFit="1" customWidth="1"/>
    <col min="9990" max="9991" width="0" style="132" hidden="1" customWidth="1"/>
    <col min="9992" max="10239" width="7.88671875" style="132"/>
    <col min="10240" max="10240" width="35.77734375" style="132" customWidth="1"/>
    <col min="10241" max="10241" width="0" style="132" hidden="1" customWidth="1"/>
    <col min="10242" max="10243" width="12" style="132" customWidth="1"/>
    <col min="10244" max="10244" width="8" style="132" bestFit="1" customWidth="1"/>
    <col min="10245" max="10245" width="7.88671875" style="132" bestFit="1" customWidth="1"/>
    <col min="10246" max="10247" width="0" style="132" hidden="1" customWidth="1"/>
    <col min="10248" max="10495" width="7.88671875" style="132"/>
    <col min="10496" max="10496" width="35.77734375" style="132" customWidth="1"/>
    <col min="10497" max="10497" width="0" style="132" hidden="1" customWidth="1"/>
    <col min="10498" max="10499" width="12" style="132" customWidth="1"/>
    <col min="10500" max="10500" width="8" style="132" bestFit="1" customWidth="1"/>
    <col min="10501" max="10501" width="7.88671875" style="132" bestFit="1" customWidth="1"/>
    <col min="10502" max="10503" width="0" style="132" hidden="1" customWidth="1"/>
    <col min="10504" max="10751" width="7.88671875" style="132"/>
    <col min="10752" max="10752" width="35.77734375" style="132" customWidth="1"/>
    <col min="10753" max="10753" width="0" style="132" hidden="1" customWidth="1"/>
    <col min="10754" max="10755" width="12" style="132" customWidth="1"/>
    <col min="10756" max="10756" width="8" style="132" bestFit="1" customWidth="1"/>
    <col min="10757" max="10757" width="7.88671875" style="132" bestFit="1" customWidth="1"/>
    <col min="10758" max="10759" width="0" style="132" hidden="1" customWidth="1"/>
    <col min="10760" max="11007" width="7.88671875" style="132"/>
    <col min="11008" max="11008" width="35.77734375" style="132" customWidth="1"/>
    <col min="11009" max="11009" width="0" style="132" hidden="1" customWidth="1"/>
    <col min="11010" max="11011" width="12" style="132" customWidth="1"/>
    <col min="11012" max="11012" width="8" style="132" bestFit="1" customWidth="1"/>
    <col min="11013" max="11013" width="7.88671875" style="132" bestFit="1" customWidth="1"/>
    <col min="11014" max="11015" width="0" style="132" hidden="1" customWidth="1"/>
    <col min="11016" max="11263" width="7.88671875" style="132"/>
    <col min="11264" max="11264" width="35.77734375" style="132" customWidth="1"/>
    <col min="11265" max="11265" width="0" style="132" hidden="1" customWidth="1"/>
    <col min="11266" max="11267" width="12" style="132" customWidth="1"/>
    <col min="11268" max="11268" width="8" style="132" bestFit="1" customWidth="1"/>
    <col min="11269" max="11269" width="7.88671875" style="132" bestFit="1" customWidth="1"/>
    <col min="11270" max="11271" width="0" style="132" hidden="1" customWidth="1"/>
    <col min="11272" max="11519" width="7.88671875" style="132"/>
    <col min="11520" max="11520" width="35.77734375" style="132" customWidth="1"/>
    <col min="11521" max="11521" width="0" style="132" hidden="1" customWidth="1"/>
    <col min="11522" max="11523" width="12" style="132" customWidth="1"/>
    <col min="11524" max="11524" width="8" style="132" bestFit="1" customWidth="1"/>
    <col min="11525" max="11525" width="7.88671875" style="132" bestFit="1" customWidth="1"/>
    <col min="11526" max="11527" width="0" style="132" hidden="1" customWidth="1"/>
    <col min="11528" max="11775" width="7.88671875" style="132"/>
    <col min="11776" max="11776" width="35.77734375" style="132" customWidth="1"/>
    <col min="11777" max="11777" width="0" style="132" hidden="1" customWidth="1"/>
    <col min="11778" max="11779" width="12" style="132" customWidth="1"/>
    <col min="11780" max="11780" width="8" style="132" bestFit="1" customWidth="1"/>
    <col min="11781" max="11781" width="7.88671875" style="132" bestFit="1" customWidth="1"/>
    <col min="11782" max="11783" width="0" style="132" hidden="1" customWidth="1"/>
    <col min="11784" max="12031" width="7.88671875" style="132"/>
    <col min="12032" max="12032" width="35.77734375" style="132" customWidth="1"/>
    <col min="12033" max="12033" width="0" style="132" hidden="1" customWidth="1"/>
    <col min="12034" max="12035" width="12" style="132" customWidth="1"/>
    <col min="12036" max="12036" width="8" style="132" bestFit="1" customWidth="1"/>
    <col min="12037" max="12037" width="7.88671875" style="132" bestFit="1" customWidth="1"/>
    <col min="12038" max="12039" width="0" style="132" hidden="1" customWidth="1"/>
    <col min="12040" max="12287" width="7.88671875" style="132"/>
    <col min="12288" max="12288" width="35.77734375" style="132" customWidth="1"/>
    <col min="12289" max="12289" width="0" style="132" hidden="1" customWidth="1"/>
    <col min="12290" max="12291" width="12" style="132" customWidth="1"/>
    <col min="12292" max="12292" width="8" style="132" bestFit="1" customWidth="1"/>
    <col min="12293" max="12293" width="7.88671875" style="132" bestFit="1" customWidth="1"/>
    <col min="12294" max="12295" width="0" style="132" hidden="1" customWidth="1"/>
    <col min="12296" max="12543" width="7.88671875" style="132"/>
    <col min="12544" max="12544" width="35.77734375" style="132" customWidth="1"/>
    <col min="12545" max="12545" width="0" style="132" hidden="1" customWidth="1"/>
    <col min="12546" max="12547" width="12" style="132" customWidth="1"/>
    <col min="12548" max="12548" width="8" style="132" bestFit="1" customWidth="1"/>
    <col min="12549" max="12549" width="7.88671875" style="132" bestFit="1" customWidth="1"/>
    <col min="12550" max="12551" width="0" style="132" hidden="1" customWidth="1"/>
    <col min="12552" max="12799" width="7.88671875" style="132"/>
    <col min="12800" max="12800" width="35.77734375" style="132" customWidth="1"/>
    <col min="12801" max="12801" width="0" style="132" hidden="1" customWidth="1"/>
    <col min="12802" max="12803" width="12" style="132" customWidth="1"/>
    <col min="12804" max="12804" width="8" style="132" bestFit="1" customWidth="1"/>
    <col min="12805" max="12805" width="7.88671875" style="132" bestFit="1" customWidth="1"/>
    <col min="12806" max="12807" width="0" style="132" hidden="1" customWidth="1"/>
    <col min="12808" max="13055" width="7.88671875" style="132"/>
    <col min="13056" max="13056" width="35.77734375" style="132" customWidth="1"/>
    <col min="13057" max="13057" width="0" style="132" hidden="1" customWidth="1"/>
    <col min="13058" max="13059" width="12" style="132" customWidth="1"/>
    <col min="13060" max="13060" width="8" style="132" bestFit="1" customWidth="1"/>
    <col min="13061" max="13061" width="7.88671875" style="132" bestFit="1" customWidth="1"/>
    <col min="13062" max="13063" width="0" style="132" hidden="1" customWidth="1"/>
    <col min="13064" max="13311" width="7.88671875" style="132"/>
    <col min="13312" max="13312" width="35.77734375" style="132" customWidth="1"/>
    <col min="13313" max="13313" width="0" style="132" hidden="1" customWidth="1"/>
    <col min="13314" max="13315" width="12" style="132" customWidth="1"/>
    <col min="13316" max="13316" width="8" style="132" bestFit="1" customWidth="1"/>
    <col min="13317" max="13317" width="7.88671875" style="132" bestFit="1" customWidth="1"/>
    <col min="13318" max="13319" width="0" style="132" hidden="1" customWidth="1"/>
    <col min="13320" max="13567" width="7.88671875" style="132"/>
    <col min="13568" max="13568" width="35.77734375" style="132" customWidth="1"/>
    <col min="13569" max="13569" width="0" style="132" hidden="1" customWidth="1"/>
    <col min="13570" max="13571" width="12" style="132" customWidth="1"/>
    <col min="13572" max="13572" width="8" style="132" bestFit="1" customWidth="1"/>
    <col min="13573" max="13573" width="7.88671875" style="132" bestFit="1" customWidth="1"/>
    <col min="13574" max="13575" width="0" style="132" hidden="1" customWidth="1"/>
    <col min="13576" max="13823" width="7.88671875" style="132"/>
    <col min="13824" max="13824" width="35.77734375" style="132" customWidth="1"/>
    <col min="13825" max="13825" width="0" style="132" hidden="1" customWidth="1"/>
    <col min="13826" max="13827" width="12" style="132" customWidth="1"/>
    <col min="13828" max="13828" width="8" style="132" bestFit="1" customWidth="1"/>
    <col min="13829" max="13829" width="7.88671875" style="132" bestFit="1" customWidth="1"/>
    <col min="13830" max="13831" width="0" style="132" hidden="1" customWidth="1"/>
    <col min="13832" max="14079" width="7.88671875" style="132"/>
    <col min="14080" max="14080" width="35.77734375" style="132" customWidth="1"/>
    <col min="14081" max="14081" width="0" style="132" hidden="1" customWidth="1"/>
    <col min="14082" max="14083" width="12" style="132" customWidth="1"/>
    <col min="14084" max="14084" width="8" style="132" bestFit="1" customWidth="1"/>
    <col min="14085" max="14085" width="7.88671875" style="132" bestFit="1" customWidth="1"/>
    <col min="14086" max="14087" width="0" style="132" hidden="1" customWidth="1"/>
    <col min="14088" max="14335" width="7.88671875" style="132"/>
    <col min="14336" max="14336" width="35.77734375" style="132" customWidth="1"/>
    <col min="14337" max="14337" width="0" style="132" hidden="1" customWidth="1"/>
    <col min="14338" max="14339" width="12" style="132" customWidth="1"/>
    <col min="14340" max="14340" width="8" style="132" bestFit="1" customWidth="1"/>
    <col min="14341" max="14341" width="7.88671875" style="132" bestFit="1" customWidth="1"/>
    <col min="14342" max="14343" width="0" style="132" hidden="1" customWidth="1"/>
    <col min="14344" max="14591" width="7.88671875" style="132"/>
    <col min="14592" max="14592" width="35.77734375" style="132" customWidth="1"/>
    <col min="14593" max="14593" width="0" style="132" hidden="1" customWidth="1"/>
    <col min="14594" max="14595" width="12" style="132" customWidth="1"/>
    <col min="14596" max="14596" width="8" style="132" bestFit="1" customWidth="1"/>
    <col min="14597" max="14597" width="7.88671875" style="132" bestFit="1" customWidth="1"/>
    <col min="14598" max="14599" width="0" style="132" hidden="1" customWidth="1"/>
    <col min="14600" max="14847" width="7.88671875" style="132"/>
    <col min="14848" max="14848" width="35.77734375" style="132" customWidth="1"/>
    <col min="14849" max="14849" width="0" style="132" hidden="1" customWidth="1"/>
    <col min="14850" max="14851" width="12" style="132" customWidth="1"/>
    <col min="14852" max="14852" width="8" style="132" bestFit="1" customWidth="1"/>
    <col min="14853" max="14853" width="7.88671875" style="132" bestFit="1" customWidth="1"/>
    <col min="14854" max="14855" width="0" style="132" hidden="1" customWidth="1"/>
    <col min="14856" max="15103" width="7.88671875" style="132"/>
    <col min="15104" max="15104" width="35.77734375" style="132" customWidth="1"/>
    <col min="15105" max="15105" width="0" style="132" hidden="1" customWidth="1"/>
    <col min="15106" max="15107" width="12" style="132" customWidth="1"/>
    <col min="15108" max="15108" width="8" style="132" bestFit="1" customWidth="1"/>
    <col min="15109" max="15109" width="7.88671875" style="132" bestFit="1" customWidth="1"/>
    <col min="15110" max="15111" width="0" style="132" hidden="1" customWidth="1"/>
    <col min="15112" max="15359" width="7.88671875" style="132"/>
    <col min="15360" max="15360" width="35.77734375" style="132" customWidth="1"/>
    <col min="15361" max="15361" width="0" style="132" hidden="1" customWidth="1"/>
    <col min="15362" max="15363" width="12" style="132" customWidth="1"/>
    <col min="15364" max="15364" width="8" style="132" bestFit="1" customWidth="1"/>
    <col min="15365" max="15365" width="7.88671875" style="132" bestFit="1" customWidth="1"/>
    <col min="15366" max="15367" width="0" style="132" hidden="1" customWidth="1"/>
    <col min="15368" max="15615" width="7.88671875" style="132"/>
    <col min="15616" max="15616" width="35.77734375" style="132" customWidth="1"/>
    <col min="15617" max="15617" width="0" style="132" hidden="1" customWidth="1"/>
    <col min="15618" max="15619" width="12" style="132" customWidth="1"/>
    <col min="15620" max="15620" width="8" style="132" bestFit="1" customWidth="1"/>
    <col min="15621" max="15621" width="7.88671875" style="132" bestFit="1" customWidth="1"/>
    <col min="15622" max="15623" width="0" style="132" hidden="1" customWidth="1"/>
    <col min="15624" max="15871" width="7.88671875" style="132"/>
    <col min="15872" max="15872" width="35.77734375" style="132" customWidth="1"/>
    <col min="15873" max="15873" width="0" style="132" hidden="1" customWidth="1"/>
    <col min="15874" max="15875" width="12" style="132" customWidth="1"/>
    <col min="15876" max="15876" width="8" style="132" bestFit="1" customWidth="1"/>
    <col min="15877" max="15877" width="7.88671875" style="132" bestFit="1" customWidth="1"/>
    <col min="15878" max="15879" width="0" style="132" hidden="1" customWidth="1"/>
    <col min="15880" max="16127" width="7.88671875" style="132"/>
    <col min="16128" max="16128" width="35.77734375" style="132" customWidth="1"/>
    <col min="16129" max="16129" width="0" style="132" hidden="1" customWidth="1"/>
    <col min="16130" max="16131" width="12" style="132" customWidth="1"/>
    <col min="16132" max="16132" width="8" style="132" bestFit="1" customWidth="1"/>
    <col min="16133" max="16133" width="7.88671875" style="132" bestFit="1" customWidth="1"/>
    <col min="16134" max="16135" width="0" style="132" hidden="1" customWidth="1"/>
    <col min="16136" max="16384" width="7.88671875" style="132"/>
  </cols>
  <sheetData>
    <row r="1" spans="1:6" ht="19.95" customHeight="1">
      <c r="A1" s="130" t="s">
        <v>194</v>
      </c>
      <c r="B1" s="131"/>
      <c r="C1" s="131"/>
    </row>
    <row r="2" spans="1:6" ht="34.950000000000003" customHeight="1">
      <c r="A2" s="168" t="s">
        <v>192</v>
      </c>
      <c r="B2" s="168"/>
      <c r="C2" s="168"/>
    </row>
    <row r="3" spans="1:6" s="135" customFormat="1" ht="19.95" customHeight="1">
      <c r="A3" s="133"/>
      <c r="B3" s="133"/>
      <c r="C3" s="134" t="s">
        <v>161</v>
      </c>
    </row>
    <row r="4" spans="1:6" s="138" customFormat="1" ht="33" customHeight="1">
      <c r="A4" s="136" t="s">
        <v>175</v>
      </c>
      <c r="B4" s="136" t="s">
        <v>162</v>
      </c>
      <c r="C4" s="136" t="s">
        <v>163</v>
      </c>
      <c r="D4" s="137"/>
    </row>
    <row r="5" spans="1:6" s="141" customFormat="1" ht="33" customHeight="1">
      <c r="A5" s="139" t="s">
        <v>164</v>
      </c>
      <c r="B5" s="101"/>
      <c r="C5" s="101">
        <v>140</v>
      </c>
      <c r="D5" s="140"/>
    </row>
    <row r="6" spans="1:6" s="143" customFormat="1" ht="33" customHeight="1">
      <c r="A6" s="139" t="s">
        <v>165</v>
      </c>
      <c r="B6" s="101">
        <v>247</v>
      </c>
      <c r="C6" s="101"/>
      <c r="D6" s="142"/>
      <c r="F6" s="143">
        <v>988753</v>
      </c>
    </row>
    <row r="7" spans="1:6" s="143" customFormat="1" ht="33" customHeight="1">
      <c r="A7" s="139" t="s">
        <v>166</v>
      </c>
      <c r="B7" s="101"/>
      <c r="C7" s="101"/>
      <c r="D7" s="142"/>
    </row>
    <row r="8" spans="1:6" s="143" customFormat="1" ht="33" customHeight="1">
      <c r="A8" s="139" t="s">
        <v>167</v>
      </c>
      <c r="B8" s="101"/>
      <c r="C8" s="101"/>
      <c r="D8" s="142"/>
    </row>
    <row r="9" spans="1:6" s="135" customFormat="1" ht="33" customHeight="1">
      <c r="A9" s="144" t="s">
        <v>168</v>
      </c>
      <c r="B9" s="101"/>
      <c r="C9" s="101">
        <v>26</v>
      </c>
      <c r="D9" s="145"/>
      <c r="F9" s="135">
        <v>822672</v>
      </c>
    </row>
    <row r="10" spans="1:6" s="135" customFormat="1" ht="33" customHeight="1">
      <c r="A10" s="146" t="s">
        <v>169</v>
      </c>
      <c r="B10" s="101"/>
      <c r="C10" s="101"/>
      <c r="D10" s="145"/>
    </row>
    <row r="11" spans="1:6" s="135" customFormat="1" ht="33" customHeight="1">
      <c r="A11" s="146" t="s">
        <v>170</v>
      </c>
      <c r="B11" s="101"/>
      <c r="C11" s="101">
        <v>26</v>
      </c>
      <c r="D11" s="145"/>
    </row>
    <row r="12" spans="1:6" s="138" customFormat="1" ht="33" customHeight="1">
      <c r="A12" s="139" t="s">
        <v>171</v>
      </c>
      <c r="B12" s="101"/>
      <c r="C12" s="101"/>
      <c r="D12" s="137"/>
    </row>
    <row r="13" spans="1:6" s="135" customFormat="1" ht="33" customHeight="1">
      <c r="A13" s="139" t="s">
        <v>172</v>
      </c>
      <c r="B13" s="101"/>
      <c r="C13" s="101">
        <v>166</v>
      </c>
      <c r="D13" s="145"/>
      <c r="F13" s="135">
        <v>988753</v>
      </c>
    </row>
    <row r="14" spans="1:6" s="135" customFormat="1" ht="33" customHeight="1">
      <c r="A14" s="144" t="s">
        <v>173</v>
      </c>
      <c r="B14" s="101">
        <v>30</v>
      </c>
      <c r="C14" s="101"/>
      <c r="D14" s="145"/>
      <c r="F14" s="135">
        <v>822672</v>
      </c>
    </row>
    <row r="15" spans="1:6" s="149" customFormat="1" ht="33" customHeight="1">
      <c r="A15" s="147" t="s">
        <v>174</v>
      </c>
      <c r="B15" s="101">
        <v>277</v>
      </c>
      <c r="C15" s="101"/>
      <c r="D15" s="148"/>
    </row>
  </sheetData>
  <mergeCells count="1">
    <mergeCell ref="A2:C2"/>
  </mergeCells>
  <phoneticPr fontId="2" type="noConversion"/>
  <printOptions horizontalCentered="1"/>
  <pageMargins left="0.78740157480314965" right="0.78740157480314965" top="0.78740157480314965" bottom="1.3779527559055118"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2"/>
  <sheetViews>
    <sheetView workbookViewId="0">
      <selection activeCell="J6" sqref="J6"/>
    </sheetView>
  </sheetViews>
  <sheetFormatPr defaultRowHeight="14.4"/>
  <cols>
    <col min="1" max="1" width="33.109375" customWidth="1"/>
    <col min="2" max="4" width="12.5546875" customWidth="1"/>
    <col min="5" max="5" width="25.88671875" customWidth="1"/>
    <col min="6" max="6" width="12" customWidth="1"/>
    <col min="7" max="7" width="12.21875" customWidth="1"/>
    <col min="8" max="8" width="13.77734375" customWidth="1"/>
  </cols>
  <sheetData>
    <row r="1" spans="1:16">
      <c r="A1" t="s">
        <v>48</v>
      </c>
    </row>
    <row r="2" spans="1:16" ht="31.8" customHeight="1">
      <c r="A2" s="169" t="s">
        <v>47</v>
      </c>
      <c r="B2" s="169"/>
      <c r="C2" s="169"/>
      <c r="D2" s="169"/>
      <c r="E2" s="169"/>
      <c r="F2" s="169"/>
      <c r="G2" s="169"/>
      <c r="H2" s="169"/>
    </row>
    <row r="3" spans="1:16">
      <c r="A3" s="154" t="s">
        <v>0</v>
      </c>
      <c r="B3" s="154"/>
      <c r="C3" s="154"/>
      <c r="D3" s="154"/>
      <c r="E3" s="154"/>
      <c r="F3" s="154"/>
      <c r="G3" s="154"/>
      <c r="H3" s="154"/>
    </row>
    <row r="4" spans="1:16" ht="25.8" customHeight="1">
      <c r="A4" s="171" t="s">
        <v>14</v>
      </c>
      <c r="B4" s="172"/>
      <c r="C4" s="172"/>
      <c r="D4" s="173"/>
      <c r="E4" s="170" t="s">
        <v>15</v>
      </c>
      <c r="F4" s="170"/>
      <c r="G4" s="170"/>
      <c r="H4" s="170"/>
    </row>
    <row r="5" spans="1:16" ht="25.2" customHeight="1">
      <c r="A5" s="12" t="s">
        <v>16</v>
      </c>
      <c r="B5" s="13" t="s">
        <v>50</v>
      </c>
      <c r="C5" s="13" t="s">
        <v>49</v>
      </c>
      <c r="D5" s="13" t="s">
        <v>51</v>
      </c>
      <c r="E5" s="14" t="s">
        <v>16</v>
      </c>
      <c r="F5" s="15" t="s">
        <v>59</v>
      </c>
      <c r="G5" s="15" t="s">
        <v>60</v>
      </c>
      <c r="H5" s="15" t="s">
        <v>61</v>
      </c>
    </row>
    <row r="6" spans="1:16" s="27" customFormat="1" ht="23.4" customHeight="1">
      <c r="A6" s="22" t="s">
        <v>17</v>
      </c>
      <c r="B6" s="16">
        <v>54000</v>
      </c>
      <c r="C6" s="16"/>
      <c r="D6" s="16">
        <f>B6+C6</f>
        <v>54000</v>
      </c>
      <c r="E6" s="28" t="s">
        <v>18</v>
      </c>
      <c r="F6" s="17"/>
      <c r="G6" s="17"/>
      <c r="H6" s="17"/>
    </row>
    <row r="7" spans="1:16" s="27" customFormat="1" ht="23.4" customHeight="1">
      <c r="A7" s="18" t="s">
        <v>19</v>
      </c>
      <c r="B7" s="19"/>
      <c r="C7" s="19"/>
      <c r="D7" s="16"/>
      <c r="E7" s="28" t="s">
        <v>20</v>
      </c>
      <c r="F7" s="17"/>
      <c r="G7" s="17"/>
      <c r="H7" s="17"/>
    </row>
    <row r="8" spans="1:16" s="27" customFormat="1" ht="23.4" customHeight="1">
      <c r="A8" s="18" t="s">
        <v>21</v>
      </c>
      <c r="B8" s="19"/>
      <c r="C8" s="19"/>
      <c r="D8" s="16"/>
      <c r="E8" s="28" t="s">
        <v>22</v>
      </c>
      <c r="F8" s="17"/>
      <c r="G8" s="17"/>
      <c r="H8" s="17"/>
      <c r="O8" s="32">
        <v>-11142</v>
      </c>
    </row>
    <row r="9" spans="1:16" s="27" customFormat="1" ht="23.4" customHeight="1">
      <c r="A9" s="18" t="s">
        <v>23</v>
      </c>
      <c r="B9" s="19">
        <v>1250000</v>
      </c>
      <c r="C9" s="19">
        <f>-20000-36000</f>
        <v>-56000</v>
      </c>
      <c r="D9" s="19">
        <f t="shared" ref="D9:D10" si="0">B9+C9</f>
        <v>1194000</v>
      </c>
      <c r="E9" s="28" t="s">
        <v>24</v>
      </c>
      <c r="F9" s="17"/>
      <c r="G9" s="20"/>
      <c r="H9" s="20"/>
      <c r="O9" s="32">
        <v>-24858</v>
      </c>
    </row>
    <row r="10" spans="1:16" s="27" customFormat="1" ht="23.4" customHeight="1">
      <c r="A10" s="22" t="s">
        <v>25</v>
      </c>
      <c r="B10" s="16">
        <f>27100-500</f>
        <v>26600</v>
      </c>
      <c r="C10" s="16"/>
      <c r="D10" s="16">
        <f t="shared" si="0"/>
        <v>26600</v>
      </c>
      <c r="E10" s="28" t="s">
        <v>26</v>
      </c>
      <c r="F10" s="17">
        <v>1125513</v>
      </c>
      <c r="G10" s="17">
        <f>7000-6142-(36000-11142)+48700+250000</f>
        <v>274700</v>
      </c>
      <c r="H10" s="17">
        <f>F10+G10</f>
        <v>1400213</v>
      </c>
    </row>
    <row r="11" spans="1:16" s="27" customFormat="1" ht="23.4" customHeight="1">
      <c r="A11" s="56" t="s">
        <v>27</v>
      </c>
      <c r="B11" s="16"/>
      <c r="C11" s="16"/>
      <c r="D11" s="16"/>
      <c r="E11" s="28" t="s">
        <v>28</v>
      </c>
      <c r="F11" s="17">
        <v>2769</v>
      </c>
      <c r="G11" s="26"/>
      <c r="H11" s="17">
        <f>F11+G11</f>
        <v>2769</v>
      </c>
      <c r="J11" s="29">
        <v>1250000</v>
      </c>
      <c r="K11" s="29">
        <v>-20000</v>
      </c>
      <c r="L11" s="29">
        <f>J11+K11</f>
        <v>1230000</v>
      </c>
      <c r="M11" s="29"/>
      <c r="N11" s="29">
        <f>1125513-26600-19000</f>
        <v>1079913</v>
      </c>
      <c r="O11" s="17">
        <f>-6142-24858</f>
        <v>-31000</v>
      </c>
      <c r="P11" s="29">
        <f>N11+O11</f>
        <v>1048913</v>
      </c>
    </row>
    <row r="12" spans="1:16" s="32" customFormat="1" ht="23.4" customHeight="1">
      <c r="A12" s="18" t="s">
        <v>29</v>
      </c>
      <c r="B12" s="19">
        <v>68870</v>
      </c>
      <c r="C12" s="19">
        <v>5044</v>
      </c>
      <c r="D12" s="19">
        <f>B12+C12</f>
        <v>73914</v>
      </c>
      <c r="E12" s="31" t="s">
        <v>30</v>
      </c>
      <c r="F12" s="17">
        <v>132413</v>
      </c>
      <c r="G12" s="17">
        <v>5044</v>
      </c>
      <c r="H12" s="17">
        <f>F12+G12</f>
        <v>137457</v>
      </c>
      <c r="K12" s="32">
        <v>-11142</v>
      </c>
      <c r="L12" s="29"/>
      <c r="N12" s="32">
        <v>25000</v>
      </c>
      <c r="O12" s="32">
        <f>6142-20000-11142</f>
        <v>-25000</v>
      </c>
      <c r="P12" s="29">
        <f t="shared" ref="P12:P15" si="1">N12+O12</f>
        <v>0</v>
      </c>
    </row>
    <row r="13" spans="1:16" s="32" customFormat="1" ht="23.4" customHeight="1">
      <c r="A13" s="18" t="s">
        <v>31</v>
      </c>
      <c r="B13" s="19">
        <v>19000</v>
      </c>
      <c r="C13" s="19">
        <v>7000</v>
      </c>
      <c r="D13" s="19">
        <f>B13+C13</f>
        <v>26000</v>
      </c>
      <c r="E13" s="31" t="s">
        <v>32</v>
      </c>
      <c r="F13" s="17"/>
      <c r="G13" s="17"/>
      <c r="H13" s="17"/>
      <c r="K13" s="32">
        <v>-24858</v>
      </c>
      <c r="L13" s="29"/>
      <c r="N13" s="32">
        <v>47500</v>
      </c>
      <c r="P13" s="29">
        <f t="shared" si="1"/>
        <v>47500</v>
      </c>
    </row>
    <row r="14" spans="1:16" s="29" customFormat="1" ht="23.4" customHeight="1">
      <c r="A14" s="22" t="s">
        <v>33</v>
      </c>
      <c r="B14" s="16">
        <f>SUM(B15:B16)</f>
        <v>4389</v>
      </c>
      <c r="C14" s="16">
        <f t="shared" ref="C14:D14" si="2">SUM(C15:C16)</f>
        <v>-240</v>
      </c>
      <c r="D14" s="16">
        <f t="shared" si="2"/>
        <v>4149</v>
      </c>
      <c r="E14" s="28" t="s">
        <v>34</v>
      </c>
      <c r="F14" s="17"/>
      <c r="G14" s="17"/>
      <c r="H14" s="17"/>
      <c r="N14" s="29">
        <v>96787</v>
      </c>
      <c r="P14" s="29">
        <f t="shared" si="1"/>
        <v>96787</v>
      </c>
    </row>
    <row r="15" spans="1:16" s="29" customFormat="1" ht="23.4" customHeight="1">
      <c r="A15" s="22" t="s">
        <v>35</v>
      </c>
      <c r="B15" s="16">
        <v>2289</v>
      </c>
      <c r="C15" s="16">
        <v>-240</v>
      </c>
      <c r="D15" s="16">
        <f>B15+C15</f>
        <v>2049</v>
      </c>
      <c r="E15" s="28" t="s">
        <v>36</v>
      </c>
      <c r="F15" s="17">
        <v>21536</v>
      </c>
      <c r="G15" s="17">
        <v>-240</v>
      </c>
      <c r="H15" s="17">
        <f>F15+G15</f>
        <v>21296</v>
      </c>
      <c r="N15" s="29">
        <v>800</v>
      </c>
      <c r="P15" s="29">
        <f t="shared" si="1"/>
        <v>800</v>
      </c>
    </row>
    <row r="16" spans="1:16" s="29" customFormat="1" ht="23.4" customHeight="1">
      <c r="A16" s="22" t="s">
        <v>37</v>
      </c>
      <c r="B16" s="16">
        <v>2100</v>
      </c>
      <c r="C16" s="16"/>
      <c r="D16" s="16">
        <f t="shared" ref="D16:D20" si="3">B16+C16</f>
        <v>2100</v>
      </c>
      <c r="E16" s="31" t="s">
        <v>38</v>
      </c>
      <c r="F16" s="17">
        <v>25000</v>
      </c>
      <c r="G16" s="17">
        <f>-20000+6142-11142</f>
        <v>-25000</v>
      </c>
      <c r="H16" s="17">
        <f>F16+G16</f>
        <v>0</v>
      </c>
      <c r="J16" s="73">
        <f>SUM(J11:J15)</f>
        <v>1250000</v>
      </c>
      <c r="K16" s="73">
        <f t="shared" ref="K16:L16" si="4">SUM(K11:K15)</f>
        <v>-56000</v>
      </c>
      <c r="L16" s="73">
        <f t="shared" si="4"/>
        <v>1230000</v>
      </c>
      <c r="M16" s="73"/>
      <c r="N16" s="73">
        <f>SUM(N11:N15)</f>
        <v>1250000</v>
      </c>
      <c r="O16" s="73">
        <f>SUM(O10:O15)</f>
        <v>-56000</v>
      </c>
      <c r="P16" s="73">
        <f>N16+O16</f>
        <v>1194000</v>
      </c>
    </row>
    <row r="17" spans="1:8" s="29" customFormat="1" ht="23.4" customHeight="1">
      <c r="A17" s="33" t="s">
        <v>39</v>
      </c>
      <c r="B17" s="16">
        <v>665</v>
      </c>
      <c r="C17" s="16"/>
      <c r="D17" s="16">
        <f t="shared" si="3"/>
        <v>665</v>
      </c>
      <c r="E17" s="28" t="s">
        <v>40</v>
      </c>
      <c r="F17" s="17">
        <v>47500</v>
      </c>
      <c r="G17" s="17"/>
      <c r="H17" s="17">
        <f t="shared" ref="H17:H19" si="5">F17+G17</f>
        <v>47500</v>
      </c>
    </row>
    <row r="18" spans="1:8" s="27" customFormat="1" ht="23.4" customHeight="1">
      <c r="A18" s="33" t="s">
        <v>41</v>
      </c>
      <c r="B18" s="16"/>
      <c r="C18" s="21"/>
      <c r="D18" s="16"/>
      <c r="E18" s="28" t="s">
        <v>42</v>
      </c>
      <c r="F18" s="17">
        <v>96787</v>
      </c>
      <c r="G18" s="26"/>
      <c r="H18" s="17">
        <f t="shared" si="5"/>
        <v>96787</v>
      </c>
    </row>
    <row r="19" spans="1:8" s="27" customFormat="1" ht="23.4" customHeight="1">
      <c r="A19" s="22" t="s">
        <v>43</v>
      </c>
      <c r="B19" s="16">
        <v>28794</v>
      </c>
      <c r="C19" s="16"/>
      <c r="D19" s="16">
        <f t="shared" si="3"/>
        <v>28794</v>
      </c>
      <c r="E19" s="28" t="s">
        <v>44</v>
      </c>
      <c r="F19" s="17">
        <v>800</v>
      </c>
      <c r="G19" s="26"/>
      <c r="H19" s="17">
        <f t="shared" si="5"/>
        <v>800</v>
      </c>
    </row>
    <row r="20" spans="1:8" s="27" customFormat="1" ht="23.4" customHeight="1">
      <c r="A20" s="22" t="s">
        <v>96</v>
      </c>
      <c r="B20" s="21"/>
      <c r="C20" s="19">
        <f>48700+250000</f>
        <v>298700</v>
      </c>
      <c r="D20" s="16">
        <f t="shared" si="3"/>
        <v>298700</v>
      </c>
      <c r="E20" s="25"/>
      <c r="F20" s="26"/>
      <c r="G20" s="26"/>
      <c r="H20" s="26"/>
    </row>
    <row r="21" spans="1:8" ht="24.6" customHeight="1">
      <c r="A21" s="14" t="s">
        <v>45</v>
      </c>
      <c r="B21" s="23">
        <f>SUM(B6:B14)+B17+B19</f>
        <v>1452318</v>
      </c>
      <c r="C21" s="23">
        <f>SUM(C6:C14)+C17+C19+C20</f>
        <v>254504</v>
      </c>
      <c r="D21" s="23">
        <f>SUM(D6:D14)+D17+D19+D20</f>
        <v>1706822</v>
      </c>
      <c r="E21" s="24" t="s">
        <v>46</v>
      </c>
      <c r="F21" s="20">
        <v>1452318</v>
      </c>
      <c r="G21" s="20">
        <f>SUM(G6:G19)</f>
        <v>254504</v>
      </c>
      <c r="H21" s="20">
        <f>SUM(H6:H19)</f>
        <v>1706822</v>
      </c>
    </row>
    <row r="22" spans="1:8" ht="42" customHeight="1">
      <c r="A22" s="174" t="s">
        <v>100</v>
      </c>
      <c r="B22" s="174"/>
      <c r="C22" s="174"/>
      <c r="D22" s="174"/>
      <c r="E22" s="174"/>
      <c r="F22" s="174"/>
      <c r="G22" s="174"/>
      <c r="H22" s="174"/>
    </row>
  </sheetData>
  <mergeCells count="5">
    <mergeCell ref="A2:H2"/>
    <mergeCell ref="A3:H3"/>
    <mergeCell ref="E4:H4"/>
    <mergeCell ref="A4:D4"/>
    <mergeCell ref="A22:H22"/>
  </mergeCells>
  <phoneticPr fontId="2" type="noConversion"/>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5</vt:i4>
      </vt:variant>
    </vt:vector>
  </HeadingPairs>
  <TitlesOfParts>
    <vt:vector size="11" baseType="lpstr">
      <vt:lpstr>表5一般债务（余额）</vt:lpstr>
      <vt:lpstr>表6 基金收入调整表</vt:lpstr>
      <vt:lpstr>表7基金支出调整表</vt:lpstr>
      <vt:lpstr>表8 基金项目明细</vt:lpstr>
      <vt:lpstr>表9专项债务（余额）</vt:lpstr>
      <vt:lpstr>基金收入调整平衡表</vt:lpstr>
      <vt:lpstr>'表6 基金收入调整表'!Print_Area</vt:lpstr>
      <vt:lpstr>表7基金支出调整表!Print_Area</vt:lpstr>
      <vt:lpstr>'表8 基金项目明细'!Print_Area</vt:lpstr>
      <vt:lpstr>基金收入调整平衡表!Print_Area</vt:lpstr>
      <vt:lpstr>'表8 基金项目明细'!Print_Titles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fmq</dc:creator>
  <cp:lastModifiedBy>李宁</cp:lastModifiedBy>
  <cp:lastPrinted>2019-10-28T00:57:03Z</cp:lastPrinted>
  <dcterms:created xsi:type="dcterms:W3CDTF">2019-09-25T07:11:01Z</dcterms:created>
  <dcterms:modified xsi:type="dcterms:W3CDTF">2019-11-01T06:46:40Z</dcterms:modified>
</cp:coreProperties>
</file>